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65341" yWindow="390" windowWidth="15240" windowHeight="8250" activeTab="5"/>
  </bookViews>
  <sheets>
    <sheet name="Գ.հ.ԱՊԱՌՔ" sheetId="1" r:id="rId1"/>
    <sheet name="EKAMUT - 2022" sheetId="2" state="hidden" r:id="rId2"/>
    <sheet name="Ekamut-2022" sheetId="3" state="hidden" r:id="rId3"/>
    <sheet name="Եկամուտ-2022" sheetId="4" r:id="rId4"/>
    <sheet name="Ծախս-գործ-2022" sheetId="5" r:id="rId5"/>
    <sheet name="Ծախս-տնտ-2022" sheetId="6" r:id="rId6"/>
    <sheet name="CAXS.GORCAR- 2022" sheetId="7" state="hidden" r:id="rId7"/>
    <sheet name="CAXS.TNTESAG- 2022" sheetId="8" state="hidden" r:id="rId8"/>
  </sheets>
  <externalReferences>
    <externalReference r:id="rId11"/>
    <externalReference r:id="rId12"/>
  </externalReferences>
  <definedNames>
    <definedName name="_xlnm.Print_Area" localSheetId="6">'CAXS.GORCAR- 2022'!$A$2:$F$36</definedName>
  </definedNames>
  <calcPr fullCalcOnLoad="1"/>
</workbook>
</file>

<file path=xl/sharedStrings.xml><?xml version="1.0" encoding="utf-8"?>
<sst xmlns="http://schemas.openxmlformats.org/spreadsheetml/2006/main" count="518" uniqueCount="145">
  <si>
    <t>Հողի հարկ</t>
  </si>
  <si>
    <t>Գույքահարկ /շինությունից/</t>
  </si>
  <si>
    <t>Գույքահարկ /փոխադրամիջոցից/</t>
  </si>
  <si>
    <t>Տեղական տուրքեր</t>
  </si>
  <si>
    <t>Այլ եկամուտներ</t>
  </si>
  <si>
    <t>ՀՀ Պետ բյուջեից դոտացիա</t>
  </si>
  <si>
    <t>Վարձակալված հողի և գույքի վճար</t>
  </si>
  <si>
    <t>Տեղական վճար</t>
  </si>
  <si>
    <t>Ընդամենը վարչական բյուջե</t>
  </si>
  <si>
    <t>Հողի օտարումից եկամուտ</t>
  </si>
  <si>
    <t>Ֆոնդային բյուջեի ազատ մնացորդ</t>
  </si>
  <si>
    <t>Ընդամենը վարչական և ֆոնդային բյուջե</t>
  </si>
  <si>
    <t>Եկամուտների անվանումները</t>
  </si>
  <si>
    <t>հազ.դրամ</t>
  </si>
  <si>
    <t>Հավելված 4</t>
  </si>
  <si>
    <t>Ընդհանուր բնույթի հանրային ծառայություններ</t>
  </si>
  <si>
    <t>Պահուստային ֆոնդ ( վարչ.բյուջե )</t>
  </si>
  <si>
    <t>Շենքեր և շինությունների կառուցում</t>
  </si>
  <si>
    <t>Շենքեր և շինությունների կապիտալ վերանորոգում</t>
  </si>
  <si>
    <t>Տրանսպորտային սարքավորումներ</t>
  </si>
  <si>
    <t>Վարչական սարքավորումներ</t>
  </si>
  <si>
    <t>Ընդամենը</t>
  </si>
  <si>
    <t>Աշխատավարձ</t>
  </si>
  <si>
    <t>Պարգևատրում</t>
  </si>
  <si>
    <t>Էներգետիկ ծառայություններ</t>
  </si>
  <si>
    <t>Կոմունալ ծառայություններ</t>
  </si>
  <si>
    <t>Կապի ծառայություններ</t>
  </si>
  <si>
    <t>Ապահովագրական ծախսեր</t>
  </si>
  <si>
    <t>Գույքի և սարքավորումների վարձակալություն</t>
  </si>
  <si>
    <t>Ներքին գործուղում</t>
  </si>
  <si>
    <t>Վարչական ծառայություններ</t>
  </si>
  <si>
    <t>Համակարգչային ծառայություններ</t>
  </si>
  <si>
    <t>Տեղեկատվական ծառայություններ</t>
  </si>
  <si>
    <t>Կենցաղային և հանրային սննդի ծառայություններ</t>
  </si>
  <si>
    <t>Ներկայացուցչական ծախսեր</t>
  </si>
  <si>
    <t>Ընդհանուր բնույթի այլ ծառայություններ</t>
  </si>
  <si>
    <t>Մասնագիտական ծառայություններ</t>
  </si>
  <si>
    <t xml:space="preserve">Շենքերի և կառույցների ընթացիկ նորոգում և պահպանում </t>
  </si>
  <si>
    <t xml:space="preserve">Մեքենաների և սարքավորումների ընթացիկ նորոգում և պահպանում </t>
  </si>
  <si>
    <t>Գրասենյակային նյութեր և հագուստ</t>
  </si>
  <si>
    <t>Տրանսպորտային նյութեր</t>
  </si>
  <si>
    <t>Կենցաղային և հանրային սննդիր նյութեր</t>
  </si>
  <si>
    <t>Հատուկ նպատակային այլ նյութեր</t>
  </si>
  <si>
    <t>Սուբսիդիաներ ոչ ֆինանսական պետական /համայնքային/ կազմակերպություններին</t>
  </si>
  <si>
    <t>Ընթացիկ դրամաշնորհներ պետական և համայնքների  առևտրային կազմակերպ.</t>
  </si>
  <si>
    <t>Այլ նպաստներ բյուջեից</t>
  </si>
  <si>
    <t>Նվիրատվություններ այլ շահույթ չհետապնդող կազմակերպություններին</t>
  </si>
  <si>
    <t>Պարտադիր վճարներ</t>
  </si>
  <si>
    <t>Պահուստային ֆոնդ</t>
  </si>
  <si>
    <t>Շենքերի և շինությունների կառուցում</t>
  </si>
  <si>
    <t>Շենքերի և շինությունների կապիտալ վերանորոգում</t>
  </si>
  <si>
    <t>Վարչական  սարքավորումներ</t>
  </si>
  <si>
    <t>N</t>
  </si>
  <si>
    <t>Տեղեկություններ գույքահարկի և հողի հարկի, հողերի և այլ գույքի վարձակալության վարձավճարների գծով առանձին ցուցանիշների վերաբերյալ</t>
  </si>
  <si>
    <t>(հազար դրամով)</t>
  </si>
  <si>
    <t>Եկամտատեսակները</t>
  </si>
  <si>
    <t>Ա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</si>
  <si>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</si>
  <si>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</si>
  <si>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</si>
  <si>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</si>
  <si>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</si>
  <si>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</si>
  <si>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>տվյալ տարվա հաշվարկային գումարը</t>
  </si>
  <si>
    <t xml:space="preserve"> --</t>
  </si>
  <si>
    <t xml:space="preserve"> «Մշակույթ և սպորտ» </t>
  </si>
  <si>
    <t xml:space="preserve">Արվեստի դպրոց                                      Ազգային նվագ.փոխհատուց                </t>
  </si>
  <si>
    <t>Այլ վարձատրություններ</t>
  </si>
  <si>
    <t>Աշխատակազմի մասնագիտական զարգացման ծառայություններ</t>
  </si>
  <si>
    <t>Զուտ եկամուտ</t>
  </si>
  <si>
    <t>Համայնքապետարան</t>
  </si>
  <si>
    <t xml:space="preserve">Ազգային նվագարանների և նվազագ.աշխատավարձի գծով  </t>
  </si>
  <si>
    <t>2022թ. Կանխատեսվող</t>
  </si>
  <si>
    <t>2021թ. Հաստատված</t>
  </si>
  <si>
    <t>2020թ. Փաստացի</t>
  </si>
  <si>
    <t>Պետական բյուջեից կապիտալ ծախսերի ֆինանսավորման նպատակային հատկացումներ (սուբվենցիաներ)</t>
  </si>
  <si>
    <t>Անշարժ գույքի հարկ</t>
  </si>
  <si>
    <t>Սոց օգնություն</t>
  </si>
  <si>
    <t>Կեղտաջրերի հեռացում</t>
  </si>
  <si>
    <t xml:space="preserve"> Փողոցների լուսավորություն </t>
  </si>
  <si>
    <t>Ոռոգում</t>
  </si>
  <si>
    <t>2020 թ. փաստացի</t>
  </si>
  <si>
    <t>Այլ կապիտալ դրամաշնորհներ</t>
  </si>
  <si>
    <t>Նախագծահետազոտական ծախսեր</t>
  </si>
  <si>
    <t>Կառավարչական ծառայություններ</t>
  </si>
  <si>
    <t>Փարաքար</t>
  </si>
  <si>
    <t>Մերձավան</t>
  </si>
  <si>
    <t>Նորակերտ</t>
  </si>
  <si>
    <t>Բաղրամյան</t>
  </si>
  <si>
    <t>Այգեկ</t>
  </si>
  <si>
    <t>Մուսալեռ</t>
  </si>
  <si>
    <t>Պտղունք</t>
  </si>
  <si>
    <t>Արևաշատ</t>
  </si>
  <si>
    <t>Քաղաքացիական պաշտպանություն</t>
  </si>
  <si>
    <t>Գյուղատնտեսություն</t>
  </si>
  <si>
    <t>Տրանսպորտ</t>
  </si>
  <si>
    <t>Նախադպրոցական կրթություն</t>
  </si>
  <si>
    <t>Առողջապահություն</t>
  </si>
  <si>
    <t>Ռադիո և հեռուստահաղորդումներ</t>
  </si>
  <si>
    <t>Միջնակարգ  ընդհանուր կրթություն</t>
  </si>
  <si>
    <t>Գործառնական և բանկային ծառայություն</t>
  </si>
  <si>
    <t>Պետ,հատվածի տարբեր մակ,կողմից միմ,նկատմամբ կիրառվող տույժեր</t>
  </si>
  <si>
    <t>Աղբահանում</t>
  </si>
  <si>
    <t>Հրատարակչություն</t>
  </si>
  <si>
    <t>Սուբսիդիաներ առողջապահություն</t>
  </si>
  <si>
    <t>Բնական աղետներից առաջացած վնասների վերականգնում</t>
  </si>
  <si>
    <t>Այլ Մշակութային միջոցառոմներ</t>
  </si>
  <si>
    <t>Մշակույթի տներ ակումբներ</t>
  </si>
  <si>
    <t>Անտառային տնտեսություն</t>
  </si>
  <si>
    <t>ՀԱՅԱՍՏԱՆԻ ՀԱՆՐԱՊԵՏՈՒԹՅԱՆ ՓԱՐԱՔԱՐ  ՀԱՄԱՅՆՔԻ 2022 ԹՎԱԿԱՆԻ ԲՅՈՒՋԵԻ ԾԱԽՍԵՐԻ ՀԱՄԵՄԱՏԱԿԱՆԸ  ԸՍՏ  ՏՆՏԵՍԱԳԻՏԱԿԱՆ ԴԱՍԱԿԱՐԳՄԱՆ</t>
  </si>
  <si>
    <t>Հայաստանի Հանրապետության Արմավիրի մարզի Փարաքար համայնքի 2022 թվականի ավագանու  Մարտի      -ի N    - ին նիստի     -Ն որոշման</t>
  </si>
  <si>
    <t>ՀԱՅԱՍՏԱՆԻ ՀԱՆՐԱՊԵՏՈՒԹՅԱՆ ԱՐՄԱՎԻՐԻ ՄԱՐԶԻ ՓԱՐԱՔԱՐ  ՀԱՄԱՅՆՔԻ 2022 ԹՎԱԿԱՆԻ ԲՅՈՒՋԵԻ ԵԿԱՄՈՒՏՆԵՐԻ ՀԱՄԵՄԱՏԱԿԱՆԸ</t>
  </si>
  <si>
    <t>Այլ դոտացիա</t>
  </si>
  <si>
    <t>ՓԱՐԱՔԱՐ</t>
  </si>
  <si>
    <t xml:space="preserve">                                                                                                                                       Ñ³½.¹ñ³Ù</t>
  </si>
  <si>
    <t>Հավելված 2</t>
  </si>
  <si>
    <t>Հայաստանի Հանրապետության Արմավիրի մարզի Փարաքար համայնքի 2022 թվականի ավագանու  դեկտեմբերի    - ին նիստի    -Ն որոշման</t>
  </si>
  <si>
    <t>Հայաստանի Հանրապետության Արմավիրի մարզի Փարաքար համայնքի 2022 թվականի ավագանու  Փետրվարի    - ին նիստի    -Ն որոշման</t>
  </si>
  <si>
    <r>
      <t xml:space="preserve">Կ.Տ.       </t>
    </r>
    <r>
      <rPr>
        <sz val="12"/>
        <rFont val="Arial Armenian"/>
        <family val="2"/>
      </rPr>
      <t>ՀԱՄԱՅՆՔԻ ՂԵԿԱՎԱՐ՝                                           Դ.ՄԻՆԱՍՅԱՆ</t>
    </r>
  </si>
  <si>
    <t xml:space="preserve">   Ծախսերի բնագավառները</t>
  </si>
  <si>
    <t>Այլ մեքենաներ և սարքավորումներ</t>
  </si>
  <si>
    <t>Ոչ նյութական հիմնական միջոցներ</t>
  </si>
  <si>
    <t>Աճեցվող ակտիվներ</t>
  </si>
  <si>
    <t>Նյութեր և պարագաներ</t>
  </si>
  <si>
    <t>Վառելիք և էներգետիկա</t>
  </si>
  <si>
    <t xml:space="preserve">ճանապարհային տրանսպորտ </t>
  </si>
  <si>
    <t xml:space="preserve">Արվեստի դպրոց                                   Ազգային նվագ.փոխհատուց                </t>
  </si>
  <si>
    <t>Կենցաղային և հանրային սննդի նյութեր</t>
  </si>
  <si>
    <t>Արտասահմանյան գործուղումների գծով ծախսեր</t>
  </si>
  <si>
    <t>Փարաքար-Թաիրով</t>
  </si>
  <si>
    <t>այգեկ</t>
  </si>
  <si>
    <t>արև</t>
  </si>
  <si>
    <t>մուս</t>
  </si>
  <si>
    <t>պտղ</t>
  </si>
  <si>
    <t>Հայաստանի Հանրապետության Արմավիրի մարզի Փարաքար համայնքի 2021 թվականի ավագանու  Հունվարի   26- ի  2-Ն  որոշման</t>
  </si>
  <si>
    <t>Հավելված 3</t>
  </si>
  <si>
    <t>ԾԱԽՍԵՐ</t>
  </si>
  <si>
    <t>ՀԱՅԱՍՏԱՆԻ ՀԱՆՐԱՊԵՏՈՒԹՅԱՆ ՓԱՐԱՔԱՐ ՀԱՄԱՅՆՔԻ 2022ԹՎԱԿԱՆԻ ԲՅՈՒՋԵԻ ԾԱԽՍԵՐԻ ՀԱՄԵՄԱՏԱԿԱՆԸ  ԸՍՏ ԳՈՐԾԱՌՆԱԿԱՆ ԴԱՍԱԿԱՐԳՄԱՆ</t>
  </si>
  <si>
    <t>Հավելված 1</t>
  </si>
  <si>
    <t>Կ.Տ.       ՀԱՄԱՅՆՔԻ ՂԵԿԱՎԱՐ`</t>
  </si>
  <si>
    <t>Դ.ՄԻՆԱՍՅԱՆ</t>
  </si>
  <si>
    <t>ապառքը տարեսկզբի դրությամբ     01.01.2021թ.</t>
  </si>
  <si>
    <t>ապառքը տարեվերջի դրությամբ 30.12.2021թ.</t>
  </si>
  <si>
    <t>Հայաստանի Հանրապետության Արմավիրի մարզի Փարաքար համայնքի 2022 թվականի ավագանու  ապրիլի 6  - ի   նիստի  N 38 -Ն որոշման</t>
  </si>
  <si>
    <t>Հայաստանի Հանրապետության Արմավիրի մարզի Փարաքար համայնքի 2022 թվականի ավագանու  ապրիլի  11  - ի   նիստի   N 38 -Ն որոշման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</si>
</sst>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[$€-2]\ ###,000_);[Red]\([$€-2]\ ###,000\)"/>
    <numFmt numFmtId="193" formatCode="0.000"/>
    <numFmt numFmtId="194" formatCode="0.0000"/>
    <numFmt numFmtId="195" formatCode="000"/>
    <numFmt numFmtId="196" formatCode="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5">
    <font>
      <sz val="10"/>
      <name val="Arial Cyr"/>
      <family val="0"/>
    </font>
    <font>
      <sz val="10"/>
      <name val="Arial Armenian"/>
      <family val="2"/>
    </font>
    <font>
      <sz val="12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11"/>
      <color indexed="8"/>
      <name val="GHEA Grapalat"/>
      <family val="3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name val="Arial Armenian"/>
      <family val="2"/>
    </font>
    <font>
      <sz val="11"/>
      <name val="Arial Cyr"/>
      <family val="2"/>
    </font>
    <font>
      <sz val="11"/>
      <name val="Arial Unicode"/>
      <family val="2"/>
    </font>
    <font>
      <sz val="11"/>
      <color indexed="8"/>
      <name val="Arial Unicode"/>
      <family val="2"/>
    </font>
    <font>
      <sz val="11"/>
      <color indexed="8"/>
      <name val="Arial Armenian"/>
      <family val="2"/>
    </font>
    <font>
      <sz val="11"/>
      <name val="Calibri"/>
      <family val="2"/>
    </font>
    <font>
      <b/>
      <sz val="11"/>
      <name val="GHEA Grapalat"/>
      <family val="3"/>
    </font>
    <font>
      <sz val="12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GHEA Grapalat"/>
      <family val="3"/>
    </font>
    <font>
      <sz val="11"/>
      <color theme="1"/>
      <name val="Arial Armeni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193" fontId="2" fillId="0" borderId="0" xfId="0" applyNumberFormat="1" applyFont="1" applyBorder="1" applyAlignment="1">
      <alignment horizontal="center" vertical="center" wrapText="1"/>
    </xf>
    <xf numFmtId="191" fontId="2" fillId="0" borderId="0" xfId="0" applyNumberFormat="1" applyFont="1" applyBorder="1" applyAlignment="1">
      <alignment horizontal="center" vertical="center" wrapText="1"/>
    </xf>
    <xf numFmtId="195" fontId="3" fillId="0" borderId="0" xfId="0" applyNumberFormat="1" applyFont="1" applyFill="1" applyBorder="1" applyAlignment="1">
      <alignment horizontal="center" vertical="top"/>
    </xf>
    <xf numFmtId="191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191" fontId="4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93" fontId="4" fillId="33" borderId="10" xfId="0" applyNumberFormat="1" applyFont="1" applyFill="1" applyBorder="1" applyAlignment="1">
      <alignment horizontal="center" vertical="center" wrapText="1"/>
    </xf>
    <xf numFmtId="191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93" fontId="4" fillId="33" borderId="10" xfId="0" applyNumberFormat="1" applyFont="1" applyFill="1" applyBorder="1" applyAlignment="1">
      <alignment horizontal="center" vertical="center"/>
    </xf>
    <xf numFmtId="191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91" fontId="7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193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193" fontId="7" fillId="33" borderId="10" xfId="0" applyNumberFormat="1" applyFont="1" applyFill="1" applyBorder="1" applyAlignment="1">
      <alignment horizontal="center" vertical="center" wrapText="1"/>
    </xf>
    <xf numFmtId="2" fontId="4" fillId="33" borderId="10" xfId="53" applyNumberFormat="1" applyFont="1" applyFill="1" applyBorder="1" applyAlignment="1">
      <alignment horizontal="right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2" fontId="2" fillId="33" borderId="10" xfId="53" applyNumberFormat="1" applyFont="1" applyFill="1" applyBorder="1" applyAlignment="1">
      <alignment horizontal="right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193" fontId="3" fillId="33" borderId="0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193" fontId="10" fillId="33" borderId="0" xfId="0" applyNumberFormat="1" applyFont="1" applyFill="1" applyAlignment="1">
      <alignment/>
    </xf>
    <xf numFmtId="0" fontId="11" fillId="33" borderId="0" xfId="0" applyFont="1" applyFill="1" applyBorder="1" applyAlignment="1">
      <alignment/>
    </xf>
    <xf numFmtId="2" fontId="11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191" fontId="15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top" wrapText="1"/>
    </xf>
    <xf numFmtId="193" fontId="7" fillId="34" borderId="10" xfId="0" applyNumberFormat="1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191" fontId="7" fillId="34" borderId="10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left" vertical="center"/>
    </xf>
    <xf numFmtId="2" fontId="4" fillId="33" borderId="10" xfId="0" applyNumberFormat="1" applyFont="1" applyFill="1" applyBorder="1" applyAlignment="1">
      <alignment horizontal="right" vertical="center"/>
    </xf>
    <xf numFmtId="193" fontId="4" fillId="33" borderId="10" xfId="0" applyNumberFormat="1" applyFon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horizontal="right" vertical="center" wrapText="1"/>
    </xf>
    <xf numFmtId="193" fontId="4" fillId="33" borderId="10" xfId="0" applyNumberFormat="1" applyFont="1" applyFill="1" applyBorder="1" applyAlignment="1">
      <alignment horizontal="right" vertical="center" wrapText="1"/>
    </xf>
    <xf numFmtId="2" fontId="4" fillId="34" borderId="10" xfId="0" applyNumberFormat="1" applyFont="1" applyFill="1" applyBorder="1" applyAlignment="1">
      <alignment horizontal="right" vertical="center" wrapText="1"/>
    </xf>
    <xf numFmtId="2" fontId="4" fillId="36" borderId="10" xfId="0" applyNumberFormat="1" applyFont="1" applyFill="1" applyBorder="1" applyAlignment="1">
      <alignment horizontal="right" vertical="center" wrapText="1"/>
    </xf>
    <xf numFmtId="193" fontId="4" fillId="36" borderId="10" xfId="0" applyNumberFormat="1" applyFont="1" applyFill="1" applyBorder="1" applyAlignment="1">
      <alignment horizontal="right" vertical="center" wrapText="1"/>
    </xf>
    <xf numFmtId="2" fontId="4" fillId="7" borderId="10" xfId="0" applyNumberFormat="1" applyFont="1" applyFill="1" applyBorder="1" applyAlignment="1">
      <alignment horizontal="right" vertical="center" wrapText="1"/>
    </xf>
    <xf numFmtId="2" fontId="53" fillId="33" borderId="10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center" vertical="center" wrapText="1"/>
    </xf>
    <xf numFmtId="2" fontId="16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 wrapText="1"/>
    </xf>
    <xf numFmtId="2" fontId="4" fillId="33" borderId="10" xfId="53" applyNumberFormat="1" applyFont="1" applyFill="1" applyBorder="1" applyAlignment="1">
      <alignment horizontal="right" vertical="center"/>
      <protection/>
    </xf>
    <xf numFmtId="193" fontId="10" fillId="33" borderId="10" xfId="0" applyNumberFormat="1" applyFont="1" applyFill="1" applyBorder="1" applyAlignment="1">
      <alignment horizontal="right" vertical="center" wrapText="1"/>
    </xf>
    <xf numFmtId="2" fontId="10" fillId="33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193" fontId="10" fillId="33" borderId="10" xfId="0" applyNumberFormat="1" applyFon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horizontal="left" vertical="center" wrapText="1"/>
    </xf>
    <xf numFmtId="2" fontId="11" fillId="33" borderId="0" xfId="0" applyNumberFormat="1" applyFont="1" applyFill="1" applyAlignment="1">
      <alignment vertical="center"/>
    </xf>
    <xf numFmtId="2" fontId="11" fillId="0" borderId="0" xfId="0" applyNumberFormat="1" applyFont="1" applyAlignment="1">
      <alignment horizontal="left" vertical="center"/>
    </xf>
    <xf numFmtId="2" fontId="4" fillId="35" borderId="10" xfId="0" applyNumberFormat="1" applyFont="1" applyFill="1" applyBorder="1" applyAlignment="1">
      <alignment horizontal="left" vertical="center" wrapText="1"/>
    </xf>
    <xf numFmtId="1" fontId="10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horizontal="right" vertical="center"/>
    </xf>
    <xf numFmtId="193" fontId="4" fillId="0" borderId="10" xfId="0" applyNumberFormat="1" applyFont="1" applyBorder="1" applyAlignment="1">
      <alignment horizontal="right" vertical="center"/>
    </xf>
    <xf numFmtId="2" fontId="4" fillId="34" borderId="10" xfId="0" applyNumberFormat="1" applyFont="1" applyFill="1" applyBorder="1" applyAlignment="1">
      <alignment horizontal="right" vertical="center"/>
    </xf>
    <xf numFmtId="1" fontId="10" fillId="0" borderId="0" xfId="0" applyNumberFormat="1" applyFont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11" fillId="33" borderId="0" xfId="0" applyNumberFormat="1" applyFont="1" applyFill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193" fontId="11" fillId="0" borderId="0" xfId="0" applyNumberFormat="1" applyFont="1" applyAlignment="1">
      <alignment horizontal="right" vertical="center"/>
    </xf>
    <xf numFmtId="2" fontId="10" fillId="0" borderId="0" xfId="0" applyNumberFormat="1" applyFont="1" applyAlignment="1">
      <alignment vertical="center"/>
    </xf>
    <xf numFmtId="2" fontId="10" fillId="0" borderId="0" xfId="0" applyNumberFormat="1" applyFont="1" applyAlignment="1">
      <alignment horizontal="right" vertical="center"/>
    </xf>
    <xf numFmtId="2" fontId="10" fillId="33" borderId="0" xfId="0" applyNumberFormat="1" applyFont="1" applyFill="1" applyAlignment="1">
      <alignment horizontal="right" vertical="center"/>
    </xf>
    <xf numFmtId="2" fontId="4" fillId="34" borderId="10" xfId="0" applyNumberFormat="1" applyFont="1" applyFill="1" applyBorder="1" applyAlignment="1">
      <alignment horizontal="left" vertical="center"/>
    </xf>
    <xf numFmtId="193" fontId="4" fillId="34" borderId="10" xfId="0" applyNumberFormat="1" applyFont="1" applyFill="1" applyBorder="1" applyAlignment="1">
      <alignment horizontal="right" vertical="center" wrapText="1"/>
    </xf>
    <xf numFmtId="2" fontId="4" fillId="34" borderId="10" xfId="0" applyNumberFormat="1" applyFont="1" applyFill="1" applyBorder="1" applyAlignment="1">
      <alignment horizontal="left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top" wrapText="1"/>
    </xf>
    <xf numFmtId="193" fontId="4" fillId="33" borderId="10" xfId="0" applyNumberFormat="1" applyFont="1" applyFill="1" applyBorder="1" applyAlignment="1">
      <alignment horizontal="center" vertical="top" wrapText="1"/>
    </xf>
    <xf numFmtId="2" fontId="4" fillId="34" borderId="1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vertical="center" wrapText="1"/>
    </xf>
    <xf numFmtId="193" fontId="4" fillId="36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right"/>
    </xf>
    <xf numFmtId="0" fontId="4" fillId="33" borderId="10" xfId="0" applyFont="1" applyFill="1" applyBorder="1" applyAlignment="1">
      <alignment horizontal="right" vertical="center" wrapText="1"/>
    </xf>
    <xf numFmtId="191" fontId="4" fillId="33" borderId="10" xfId="0" applyNumberFormat="1" applyFont="1" applyFill="1" applyBorder="1" applyAlignment="1">
      <alignment horizontal="right" vertical="center" wrapText="1"/>
    </xf>
    <xf numFmtId="193" fontId="3" fillId="33" borderId="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 vertical="center" wrapText="1"/>
    </xf>
    <xf numFmtId="193" fontId="7" fillId="33" borderId="10" xfId="0" applyNumberFormat="1" applyFont="1" applyFill="1" applyBorder="1" applyAlignment="1">
      <alignment horizontal="right" vertical="center" wrapText="1"/>
    </xf>
    <xf numFmtId="2" fontId="7" fillId="33" borderId="10" xfId="0" applyNumberFormat="1" applyFont="1" applyFill="1" applyBorder="1" applyAlignment="1">
      <alignment horizontal="right" vertical="center" wrapText="1"/>
    </xf>
    <xf numFmtId="191" fontId="7" fillId="33" borderId="10" xfId="0" applyNumberFormat="1" applyFont="1" applyFill="1" applyBorder="1" applyAlignment="1">
      <alignment horizontal="right" vertical="center" wrapText="1"/>
    </xf>
    <xf numFmtId="193" fontId="3" fillId="33" borderId="0" xfId="0" applyNumberFormat="1" applyFont="1" applyFill="1" applyAlignment="1">
      <alignment horizontal="right"/>
    </xf>
    <xf numFmtId="0" fontId="4" fillId="33" borderId="10" xfId="0" applyFont="1" applyFill="1" applyBorder="1" applyAlignment="1">
      <alignment horizontal="right" vertical="top" wrapText="1"/>
    </xf>
    <xf numFmtId="193" fontId="7" fillId="34" borderId="10" xfId="0" applyNumberFormat="1" applyFont="1" applyFill="1" applyBorder="1" applyAlignment="1">
      <alignment horizontal="right" vertical="center" wrapText="1"/>
    </xf>
    <xf numFmtId="0" fontId="15" fillId="33" borderId="10" xfId="0" applyFont="1" applyFill="1" applyBorder="1" applyAlignment="1">
      <alignment horizontal="right" vertical="center" wrapText="1"/>
    </xf>
    <xf numFmtId="2" fontId="7" fillId="34" borderId="10" xfId="0" applyNumberFormat="1" applyFont="1" applyFill="1" applyBorder="1" applyAlignment="1">
      <alignment horizontal="right" vertical="center" wrapText="1"/>
    </xf>
    <xf numFmtId="2" fontId="11" fillId="33" borderId="0" xfId="0" applyNumberFormat="1" applyFont="1" applyFill="1" applyAlignment="1">
      <alignment horizontal="right"/>
    </xf>
    <xf numFmtId="0" fontId="11" fillId="33" borderId="0" xfId="0" applyFont="1" applyFill="1" applyAlignment="1">
      <alignment horizontal="right"/>
    </xf>
    <xf numFmtId="193" fontId="10" fillId="33" borderId="0" xfId="0" applyNumberFormat="1" applyFont="1" applyFill="1" applyAlignment="1">
      <alignment horizontal="right"/>
    </xf>
    <xf numFmtId="193" fontId="0" fillId="33" borderId="0" xfId="0" applyNumberFormat="1" applyFill="1" applyAlignment="1">
      <alignment/>
    </xf>
    <xf numFmtId="0" fontId="4" fillId="33" borderId="0" xfId="0" applyFont="1" applyFill="1" applyAlignment="1">
      <alignment horizontal="center"/>
    </xf>
    <xf numFmtId="193" fontId="4" fillId="33" borderId="0" xfId="0" applyNumberFormat="1" applyFont="1" applyFill="1" applyAlignment="1">
      <alignment horizontal="center"/>
    </xf>
    <xf numFmtId="0" fontId="0" fillId="33" borderId="0" xfId="0" applyFill="1" applyAlignment="1">
      <alignment vertical="center"/>
    </xf>
    <xf numFmtId="193" fontId="0" fillId="33" borderId="0" xfId="0" applyNumberFormat="1" applyFill="1" applyAlignment="1">
      <alignment vertical="center"/>
    </xf>
    <xf numFmtId="191" fontId="0" fillId="33" borderId="0" xfId="0" applyNumberFormat="1" applyFill="1" applyAlignment="1">
      <alignment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193" fontId="0" fillId="0" borderId="0" xfId="0" applyNumberFormat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left" vertical="center" wrapText="1"/>
    </xf>
    <xf numFmtId="191" fontId="7" fillId="7" borderId="10" xfId="0" applyNumberFormat="1" applyFont="1" applyFill="1" applyBorder="1" applyAlignment="1">
      <alignment horizontal="center" vertical="center" wrapText="1"/>
    </xf>
    <xf numFmtId="191" fontId="4" fillId="7" borderId="10" xfId="0" applyNumberFormat="1" applyFont="1" applyFill="1" applyBorder="1" applyAlignment="1">
      <alignment horizontal="center" vertical="center" wrapText="1"/>
    </xf>
    <xf numFmtId="2" fontId="2" fillId="7" borderId="10" xfId="53" applyNumberFormat="1" applyFont="1" applyFill="1" applyBorder="1" applyAlignment="1">
      <alignment horizontal="right" vertical="center" wrapText="1"/>
      <protection/>
    </xf>
    <xf numFmtId="0" fontId="4" fillId="7" borderId="10" xfId="0" applyFont="1" applyFill="1" applyBorder="1" applyAlignment="1">
      <alignment horizontal="right" vertical="center" wrapText="1"/>
    </xf>
    <xf numFmtId="0" fontId="4" fillId="7" borderId="10" xfId="0" applyFont="1" applyFill="1" applyBorder="1" applyAlignment="1">
      <alignment horizontal="center" vertical="center" wrapText="1"/>
    </xf>
    <xf numFmtId="193" fontId="4" fillId="7" borderId="10" xfId="0" applyNumberFormat="1" applyFont="1" applyFill="1" applyBorder="1" applyAlignment="1">
      <alignment horizontal="center" vertical="center" wrapText="1"/>
    </xf>
    <xf numFmtId="0" fontId="11" fillId="7" borderId="0" xfId="0" applyFont="1" applyFill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 wrapText="1"/>
    </xf>
    <xf numFmtId="2" fontId="16" fillId="33" borderId="10" xfId="0" applyNumberFormat="1" applyFont="1" applyFill="1" applyBorder="1" applyAlignment="1">
      <alignment horizontal="right" vertical="center" wrapText="1"/>
    </xf>
    <xf numFmtId="2" fontId="10" fillId="33" borderId="0" xfId="0" applyNumberFormat="1" applyFont="1" applyFill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11" fillId="0" borderId="0" xfId="0" applyNumberFormat="1" applyFont="1" applyAlignment="1">
      <alignment/>
    </xf>
    <xf numFmtId="193" fontId="11" fillId="33" borderId="0" xfId="0" applyNumberFormat="1" applyFont="1" applyFill="1" applyAlignment="1">
      <alignment vertical="center"/>
    </xf>
    <xf numFmtId="193" fontId="11" fillId="33" borderId="10" xfId="0" applyNumberFormat="1" applyFont="1" applyFill="1" applyBorder="1" applyAlignment="1">
      <alignment vertical="center"/>
    </xf>
    <xf numFmtId="193" fontId="11" fillId="0" borderId="0" xfId="0" applyNumberFormat="1" applyFont="1" applyAlignment="1">
      <alignment vertical="center"/>
    </xf>
    <xf numFmtId="191" fontId="5" fillId="0" borderId="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54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191" fontId="4" fillId="0" borderId="10" xfId="0" applyNumberFormat="1" applyFont="1" applyFill="1" applyBorder="1" applyAlignment="1">
      <alignment horizontal="center" vertical="center" wrapText="1"/>
    </xf>
    <xf numFmtId="196" fontId="3" fillId="0" borderId="0" xfId="0" applyNumberFormat="1" applyFont="1" applyFill="1" applyBorder="1" applyAlignment="1">
      <alignment vertical="top"/>
    </xf>
    <xf numFmtId="2" fontId="11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1" fillId="33" borderId="0" xfId="0" applyFont="1" applyFill="1" applyAlignment="1">
      <alignment horizontal="right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right" vertical="center"/>
    </xf>
    <xf numFmtId="2" fontId="16" fillId="36" borderId="13" xfId="0" applyNumberFormat="1" applyFont="1" applyFill="1" applyBorder="1" applyAlignment="1">
      <alignment horizontal="center" vertical="center"/>
    </xf>
    <xf numFmtId="2" fontId="16" fillId="36" borderId="14" xfId="0" applyNumberFormat="1" applyFont="1" applyFill="1" applyBorder="1" applyAlignment="1">
      <alignment horizontal="center" vertical="center"/>
    </xf>
    <xf numFmtId="2" fontId="16" fillId="36" borderId="15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right" vertical="center"/>
    </xf>
    <xf numFmtId="2" fontId="16" fillId="0" borderId="16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2" fontId="16" fillId="33" borderId="13" xfId="0" applyNumberFormat="1" applyFont="1" applyFill="1" applyBorder="1" applyAlignment="1">
      <alignment horizontal="center" vertical="center"/>
    </xf>
    <xf numFmtId="2" fontId="16" fillId="33" borderId="14" xfId="0" applyNumberFormat="1" applyFont="1" applyFill="1" applyBorder="1" applyAlignment="1">
      <alignment horizontal="center" vertical="center"/>
    </xf>
    <xf numFmtId="2" fontId="16" fillId="33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" fontId="4" fillId="0" borderId="13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/>
    </xf>
    <xf numFmtId="0" fontId="11" fillId="33" borderId="0" xfId="0" applyFont="1" applyFill="1" applyAlignment="1">
      <alignment horizontal="righ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right" vertical="center" wrapText="1"/>
    </xf>
    <xf numFmtId="0" fontId="0" fillId="0" borderId="0" xfId="0" applyAlignment="1">
      <alignment/>
    </xf>
    <xf numFmtId="0" fontId="1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right" vertical="top" wrapText="1"/>
    </xf>
    <xf numFmtId="0" fontId="11" fillId="0" borderId="0" xfId="0" applyFont="1" applyAlignment="1">
      <alignment horizontal="right"/>
    </xf>
    <xf numFmtId="0" fontId="16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96" fontId="3" fillId="33" borderId="0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vertical="top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Paraqa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yane\Downloads\HAMAJNQ%20byuje%20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C9">
            <v>32902.527435010044</v>
          </cell>
        </row>
        <row r="10">
          <cell r="C10">
            <v>42901.655215447405</v>
          </cell>
        </row>
        <row r="11">
          <cell r="C11">
            <v>63198.94241118816</v>
          </cell>
        </row>
        <row r="12">
          <cell r="C12">
            <v>94092.46596792068</v>
          </cell>
        </row>
        <row r="13">
          <cell r="C13">
            <v>47941.06071678185</v>
          </cell>
        </row>
        <row r="14">
          <cell r="C14">
            <v>67846.10227261731</v>
          </cell>
        </row>
        <row r="15">
          <cell r="C15">
            <v>32344.532351943886</v>
          </cell>
        </row>
        <row r="16">
          <cell r="C16">
            <v>119800.5084035111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Sheet1"/>
      <sheetName val="Sheet2"/>
      <sheetName val="Sheet3 "/>
      <sheetName val="Sheet4.5"/>
      <sheetName val="Sheet6 "/>
    </sheetNames>
    <sheetDataSet>
      <sheetData sheetId="3">
        <row r="20">
          <cell r="E20">
            <v>343400</v>
          </cell>
        </row>
        <row r="21">
          <cell r="E21">
            <v>92000</v>
          </cell>
        </row>
        <row r="22">
          <cell r="E22">
            <v>25000</v>
          </cell>
        </row>
        <row r="33">
          <cell r="E33">
            <v>990</v>
          </cell>
        </row>
        <row r="34">
          <cell r="E34">
            <v>30000</v>
          </cell>
        </row>
        <row r="35">
          <cell r="E35">
            <v>79990</v>
          </cell>
        </row>
        <row r="36">
          <cell r="E36">
            <v>2000</v>
          </cell>
        </row>
        <row r="37">
          <cell r="E37">
            <v>990</v>
          </cell>
        </row>
        <row r="42">
          <cell r="E42">
            <v>2000</v>
          </cell>
        </row>
        <row r="43">
          <cell r="E43">
            <v>5000</v>
          </cell>
        </row>
        <row r="47">
          <cell r="E47">
            <v>300</v>
          </cell>
        </row>
        <row r="48">
          <cell r="E48">
            <v>2000</v>
          </cell>
        </row>
        <row r="49">
          <cell r="E49">
            <v>3000</v>
          </cell>
        </row>
        <row r="50">
          <cell r="E50">
            <v>2000</v>
          </cell>
        </row>
        <row r="51">
          <cell r="E51">
            <v>3000</v>
          </cell>
        </row>
        <row r="52">
          <cell r="E52">
            <v>2000</v>
          </cell>
        </row>
        <row r="53">
          <cell r="E53">
            <v>6000</v>
          </cell>
        </row>
        <row r="54">
          <cell r="E54">
            <v>5000</v>
          </cell>
        </row>
        <row r="57">
          <cell r="E57">
            <v>6980</v>
          </cell>
        </row>
        <row r="60">
          <cell r="E60">
            <v>5000</v>
          </cell>
        </row>
        <row r="61">
          <cell r="E61">
            <v>5500</v>
          </cell>
        </row>
        <row r="64">
          <cell r="E64">
            <v>3100</v>
          </cell>
        </row>
        <row r="67">
          <cell r="E67">
            <v>11820</v>
          </cell>
        </row>
        <row r="70">
          <cell r="E70">
            <v>3000</v>
          </cell>
        </row>
        <row r="71">
          <cell r="E71">
            <v>12840</v>
          </cell>
        </row>
        <row r="91">
          <cell r="E91">
            <v>338977.75</v>
          </cell>
        </row>
        <row r="109">
          <cell r="E109">
            <v>6822.25</v>
          </cell>
        </row>
        <row r="142">
          <cell r="E142">
            <v>20000</v>
          </cell>
        </row>
        <row r="151">
          <cell r="E151">
            <v>1200</v>
          </cell>
        </row>
        <row r="156">
          <cell r="E156">
            <v>2100</v>
          </cell>
        </row>
        <row r="173">
          <cell r="E173">
            <v>54000</v>
          </cell>
        </row>
      </sheetData>
      <sheetData sheetId="5">
        <row r="15">
          <cell r="G15">
            <v>450000</v>
          </cell>
        </row>
        <row r="67">
          <cell r="G67">
            <v>31900</v>
          </cell>
        </row>
        <row r="228">
          <cell r="G228">
            <v>148600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C2" sqref="C2:E2"/>
    </sheetView>
  </sheetViews>
  <sheetFormatPr defaultColWidth="9.00390625" defaultRowHeight="12.75"/>
  <cols>
    <col min="1" max="1" width="5.75390625" style="1" customWidth="1"/>
    <col min="2" max="2" width="37.625" style="1" customWidth="1"/>
    <col min="3" max="4" width="13.375" style="1" customWidth="1"/>
    <col min="5" max="6" width="18.375" style="1" customWidth="1"/>
    <col min="7" max="7" width="12.00390625" style="1" customWidth="1"/>
    <col min="8" max="8" width="13.625" style="0" customWidth="1"/>
    <col min="9" max="9" width="13.375" style="0" customWidth="1"/>
  </cols>
  <sheetData>
    <row r="1" spans="1:6" ht="13.5">
      <c r="A1" s="6"/>
      <c r="B1" s="6"/>
      <c r="C1" s="6"/>
      <c r="D1" s="183" t="s">
        <v>138</v>
      </c>
      <c r="E1" s="183"/>
      <c r="F1" s="22"/>
    </row>
    <row r="2" spans="1:6" ht="58.5" customHeight="1">
      <c r="A2" s="6"/>
      <c r="B2" s="6"/>
      <c r="C2" s="184" t="s">
        <v>143</v>
      </c>
      <c r="D2" s="184"/>
      <c r="E2" s="184"/>
      <c r="F2" s="23"/>
    </row>
    <row r="3" spans="1:8" ht="30.75" customHeight="1">
      <c r="A3" s="10"/>
      <c r="B3" s="10"/>
      <c r="C3" s="10"/>
      <c r="D3" s="10"/>
      <c r="E3" s="10"/>
      <c r="F3" s="10"/>
      <c r="G3" s="2"/>
      <c r="H3" s="3"/>
    </row>
    <row r="4" spans="1:6" ht="47.25" customHeight="1">
      <c r="A4" s="182" t="s">
        <v>53</v>
      </c>
      <c r="B4" s="182"/>
      <c r="C4" s="182"/>
      <c r="D4" s="182"/>
      <c r="E4" s="182"/>
      <c r="F4" s="10"/>
    </row>
    <row r="5" spans="1:7" s="4" customFormat="1" ht="35.25" customHeight="1">
      <c r="A5" s="11"/>
      <c r="B5" s="13"/>
      <c r="C5" s="14"/>
      <c r="D5" s="15"/>
      <c r="E5" s="171" t="s">
        <v>54</v>
      </c>
      <c r="F5" s="10"/>
      <c r="G5" s="12"/>
    </row>
    <row r="6" spans="1:6" ht="71.25" customHeight="1">
      <c r="A6" s="172" t="s">
        <v>52</v>
      </c>
      <c r="B6" s="172" t="s">
        <v>55</v>
      </c>
      <c r="C6" s="172" t="s">
        <v>141</v>
      </c>
      <c r="D6" s="172" t="s">
        <v>142</v>
      </c>
      <c r="E6" s="172" t="s">
        <v>63</v>
      </c>
      <c r="F6" s="9"/>
    </row>
    <row r="7" spans="1:9" ht="15" customHeight="1">
      <c r="A7" s="173" t="s">
        <v>56</v>
      </c>
      <c r="B7" s="173"/>
      <c r="C7" s="174">
        <v>1</v>
      </c>
      <c r="D7" s="174">
        <v>2</v>
      </c>
      <c r="E7" s="175">
        <v>3</v>
      </c>
      <c r="F7" s="24"/>
      <c r="I7" s="176"/>
    </row>
    <row r="8" spans="1:9" ht="57" customHeight="1">
      <c r="A8" s="118">
        <v>1</v>
      </c>
      <c r="B8" s="177" t="s">
        <v>57</v>
      </c>
      <c r="C8" s="34">
        <v>65195.6</v>
      </c>
      <c r="D8" s="34">
        <v>78106.6</v>
      </c>
      <c r="E8" s="178">
        <v>0</v>
      </c>
      <c r="F8" s="25"/>
      <c r="G8" s="176"/>
      <c r="H8" s="17"/>
      <c r="I8" s="176"/>
    </row>
    <row r="9" spans="1:8" ht="37.5" customHeight="1">
      <c r="A9" s="118">
        <v>2</v>
      </c>
      <c r="B9" s="177" t="s">
        <v>58</v>
      </c>
      <c r="C9" s="34">
        <v>29061.6</v>
      </c>
      <c r="D9" s="34">
        <v>73609.1</v>
      </c>
      <c r="E9" s="178">
        <v>0</v>
      </c>
      <c r="F9" s="25"/>
      <c r="G9" s="17"/>
      <c r="H9" s="17"/>
    </row>
    <row r="10" spans="1:8" ht="37.5" customHeight="1">
      <c r="A10" s="118">
        <v>3</v>
      </c>
      <c r="B10" s="177" t="s">
        <v>76</v>
      </c>
      <c r="C10" s="34">
        <v>0</v>
      </c>
      <c r="D10" s="34">
        <v>94241</v>
      </c>
      <c r="E10" s="178">
        <v>96600</v>
      </c>
      <c r="F10" s="25"/>
      <c r="G10" s="17"/>
      <c r="H10" s="17"/>
    </row>
    <row r="11" spans="1:9" ht="28.5" customHeight="1">
      <c r="A11" s="118">
        <v>4</v>
      </c>
      <c r="B11" s="177" t="s">
        <v>59</v>
      </c>
      <c r="C11" s="34">
        <v>67402.2</v>
      </c>
      <c r="D11" s="34">
        <f>33716.507+19951.718+25660.007+1632.811+5614.212+2311.814+8861.319+5664.493+3095.135+2447.936+4379.989+2618.108</f>
        <v>115954.049</v>
      </c>
      <c r="E11" s="178">
        <v>178010</v>
      </c>
      <c r="F11" s="25"/>
      <c r="G11" s="176"/>
      <c r="H11" s="17"/>
      <c r="I11" s="176"/>
    </row>
    <row r="12" spans="1:6" ht="35.25" customHeight="1">
      <c r="A12" s="118">
        <v>5</v>
      </c>
      <c r="B12" s="177" t="s">
        <v>60</v>
      </c>
      <c r="C12" s="165"/>
      <c r="D12" s="165" t="s">
        <v>64</v>
      </c>
      <c r="E12" s="172" t="s">
        <v>61</v>
      </c>
      <c r="F12" s="9"/>
    </row>
    <row r="13" spans="1:6" ht="35.25" customHeight="1">
      <c r="A13" s="118">
        <v>6</v>
      </c>
      <c r="B13" s="177" t="s">
        <v>62</v>
      </c>
      <c r="C13" s="165" t="s">
        <v>64</v>
      </c>
      <c r="D13" s="165" t="s">
        <v>64</v>
      </c>
      <c r="E13" s="172" t="s">
        <v>61</v>
      </c>
      <c r="F13" s="9"/>
    </row>
    <row r="16" spans="2:7" ht="13.5">
      <c r="B16" s="1" t="s">
        <v>139</v>
      </c>
      <c r="D16" s="1" t="s">
        <v>140</v>
      </c>
      <c r="F16" s="179"/>
      <c r="G16" s="179"/>
    </row>
    <row r="26" ht="27.75" customHeight="1"/>
  </sheetData>
  <sheetProtection/>
  <mergeCells count="3">
    <mergeCell ref="A4:E4"/>
    <mergeCell ref="D1:E1"/>
    <mergeCell ref="C2:E2"/>
  </mergeCells>
  <printOptions horizontalCentered="1"/>
  <pageMargins left="0.7480314960629921" right="0.2755905511811024" top="0.2362204724409449" bottom="0.2362204724409449" header="0.2362204724409449" footer="0.236220472440944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5"/>
  <sheetViews>
    <sheetView zoomScalePageLayoutView="0" workbookViewId="0" topLeftCell="R7">
      <selection activeCell="AC19" sqref="AC19"/>
    </sheetView>
  </sheetViews>
  <sheetFormatPr defaultColWidth="9.00390625" defaultRowHeight="12.75"/>
  <cols>
    <col min="1" max="1" width="5.375" style="96" customWidth="1"/>
    <col min="2" max="2" width="30.25390625" style="101" customWidth="1"/>
    <col min="3" max="3" width="13.00390625" style="102" customWidth="1"/>
    <col min="4" max="4" width="13.625" style="102" customWidth="1"/>
    <col min="5" max="5" width="12.625" style="102" customWidth="1"/>
    <col min="6" max="6" width="11.625" style="103" customWidth="1"/>
    <col min="7" max="7" width="11.625" style="98" customWidth="1"/>
    <col min="8" max="8" width="13.125" style="99" customWidth="1"/>
    <col min="9" max="9" width="11.75390625" style="99" customWidth="1"/>
    <col min="10" max="10" width="11.875" style="99" customWidth="1"/>
    <col min="11" max="11" width="15.875" style="99" customWidth="1"/>
    <col min="12" max="12" width="12.25390625" style="99" customWidth="1"/>
    <col min="13" max="13" width="16.00390625" style="99" customWidth="1"/>
    <col min="14" max="14" width="16.75390625" style="99" customWidth="1"/>
    <col min="15" max="15" width="13.25390625" style="99" customWidth="1"/>
    <col min="16" max="16" width="14.75390625" style="99" customWidth="1"/>
    <col min="17" max="17" width="17.00390625" style="99" customWidth="1"/>
    <col min="18" max="18" width="12.00390625" style="98" customWidth="1"/>
    <col min="19" max="20" width="15.625" style="99" customWidth="1"/>
    <col min="21" max="21" width="12.25390625" style="99" customWidth="1"/>
    <col min="22" max="22" width="15.625" style="99" customWidth="1"/>
    <col min="23" max="23" width="17.125" style="99" customWidth="1"/>
    <col min="24" max="24" width="12.625" style="100" customWidth="1"/>
    <col min="25" max="25" width="14.625" style="99" customWidth="1"/>
    <col min="26" max="26" width="16.625" style="99" customWidth="1"/>
    <col min="27" max="27" width="12.875" style="99" customWidth="1"/>
    <col min="28" max="28" width="14.125" style="99" customWidth="1"/>
    <col min="29" max="29" width="14.00390625" style="99" customWidth="1"/>
    <col min="30" max="30" width="13.25390625" style="76" customWidth="1"/>
    <col min="31" max="16384" width="9.125" style="76" customWidth="1"/>
  </cols>
  <sheetData>
    <row r="1" spans="1:29" ht="16.5">
      <c r="A1" s="73"/>
      <c r="B1" s="74"/>
      <c r="C1" s="75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</row>
    <row r="2" spans="1:29" ht="33" customHeight="1">
      <c r="A2" s="193" t="s">
        <v>111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</row>
    <row r="3" spans="1:29" ht="31.5" customHeight="1">
      <c r="A3" s="73" t="s">
        <v>114</v>
      </c>
      <c r="B3" s="74"/>
      <c r="C3" s="78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</row>
    <row r="4" spans="1:29" s="79" customFormat="1" ht="17.25" customHeight="1">
      <c r="A4" s="187"/>
      <c r="B4" s="185" t="s">
        <v>12</v>
      </c>
      <c r="C4" s="190" t="s">
        <v>85</v>
      </c>
      <c r="D4" s="191"/>
      <c r="E4" s="192"/>
      <c r="F4" s="190" t="s">
        <v>86</v>
      </c>
      <c r="G4" s="191"/>
      <c r="H4" s="192"/>
      <c r="I4" s="190" t="s">
        <v>87</v>
      </c>
      <c r="J4" s="191"/>
      <c r="K4" s="192"/>
      <c r="L4" s="190" t="s">
        <v>88</v>
      </c>
      <c r="M4" s="191"/>
      <c r="N4" s="192"/>
      <c r="O4" s="190" t="s">
        <v>89</v>
      </c>
      <c r="P4" s="191"/>
      <c r="Q4" s="192"/>
      <c r="R4" s="190" t="s">
        <v>90</v>
      </c>
      <c r="S4" s="191"/>
      <c r="T4" s="192"/>
      <c r="U4" s="190" t="s">
        <v>91</v>
      </c>
      <c r="V4" s="191"/>
      <c r="W4" s="192"/>
      <c r="X4" s="190" t="s">
        <v>92</v>
      </c>
      <c r="Y4" s="191"/>
      <c r="Z4" s="192"/>
      <c r="AA4" s="190" t="s">
        <v>113</v>
      </c>
      <c r="AB4" s="191"/>
      <c r="AC4" s="192"/>
    </row>
    <row r="5" spans="1:29" s="116" customFormat="1" ht="67.5" customHeight="1">
      <c r="A5" s="188"/>
      <c r="B5" s="186"/>
      <c r="C5" s="113" t="s">
        <v>74</v>
      </c>
      <c r="D5" s="113" t="s">
        <v>73</v>
      </c>
      <c r="E5" s="113" t="s">
        <v>72</v>
      </c>
      <c r="F5" s="113" t="s">
        <v>74</v>
      </c>
      <c r="G5" s="113" t="s">
        <v>73</v>
      </c>
      <c r="H5" s="113" t="s">
        <v>72</v>
      </c>
      <c r="I5" s="113" t="s">
        <v>74</v>
      </c>
      <c r="J5" s="113" t="s">
        <v>73</v>
      </c>
      <c r="K5" s="113" t="s">
        <v>72</v>
      </c>
      <c r="L5" s="113" t="s">
        <v>74</v>
      </c>
      <c r="M5" s="113" t="s">
        <v>73</v>
      </c>
      <c r="N5" s="113" t="s">
        <v>72</v>
      </c>
      <c r="O5" s="113" t="s">
        <v>74</v>
      </c>
      <c r="P5" s="113" t="s">
        <v>73</v>
      </c>
      <c r="Q5" s="113" t="s">
        <v>72</v>
      </c>
      <c r="R5" s="113" t="s">
        <v>74</v>
      </c>
      <c r="S5" s="113" t="s">
        <v>73</v>
      </c>
      <c r="T5" s="113" t="s">
        <v>72</v>
      </c>
      <c r="U5" s="113" t="s">
        <v>74</v>
      </c>
      <c r="V5" s="113" t="s">
        <v>73</v>
      </c>
      <c r="W5" s="113" t="s">
        <v>72</v>
      </c>
      <c r="X5" s="114" t="s">
        <v>74</v>
      </c>
      <c r="Y5" s="113" t="s">
        <v>73</v>
      </c>
      <c r="Z5" s="113" t="s">
        <v>72</v>
      </c>
      <c r="AA5" s="115" t="s">
        <v>74</v>
      </c>
      <c r="AB5" s="115" t="s">
        <v>73</v>
      </c>
      <c r="AC5" s="115" t="s">
        <v>72</v>
      </c>
    </row>
    <row r="6" spans="1:29" ht="35.25" customHeight="1">
      <c r="A6" s="80">
        <v>1</v>
      </c>
      <c r="B6" s="81" t="s">
        <v>0</v>
      </c>
      <c r="C6" s="66">
        <v>13440.205</v>
      </c>
      <c r="D6" s="66">
        <v>13500</v>
      </c>
      <c r="E6" s="66">
        <v>4000</v>
      </c>
      <c r="F6" s="82">
        <v>2365.3</v>
      </c>
      <c r="G6" s="41">
        <v>2150</v>
      </c>
      <c r="H6" s="41">
        <v>2000</v>
      </c>
      <c r="I6" s="66">
        <v>3117</v>
      </c>
      <c r="J6" s="66">
        <v>3900</v>
      </c>
      <c r="K6" s="66">
        <v>2000</v>
      </c>
      <c r="L6" s="66">
        <v>3310.831</v>
      </c>
      <c r="M6" s="66">
        <v>3100</v>
      </c>
      <c r="N6" s="66">
        <v>0</v>
      </c>
      <c r="O6" s="66">
        <v>206.5</v>
      </c>
      <c r="P6" s="66">
        <v>0</v>
      </c>
      <c r="Q6" s="66">
        <v>0</v>
      </c>
      <c r="R6" s="66">
        <v>3258.8</v>
      </c>
      <c r="S6" s="66">
        <v>5300</v>
      </c>
      <c r="T6" s="66">
        <v>1000</v>
      </c>
      <c r="U6" s="66">
        <v>5800</v>
      </c>
      <c r="V6" s="66">
        <v>5800</v>
      </c>
      <c r="W6" s="66">
        <v>2000</v>
      </c>
      <c r="X6" s="67">
        <v>5168.036</v>
      </c>
      <c r="Y6" s="66">
        <v>5000</v>
      </c>
      <c r="Z6" s="66">
        <v>700</v>
      </c>
      <c r="AA6" s="68">
        <f>+C6+F6+I6+L6+O6+R6+U6+X6</f>
        <v>36666.672000000006</v>
      </c>
      <c r="AB6" s="68">
        <f aca="true" t="shared" si="0" ref="AB6:AC16">+D6+G6+J6+M6+P6+S6+V6+Y6</f>
        <v>38750</v>
      </c>
      <c r="AC6" s="68">
        <f t="shared" si="0"/>
        <v>11700</v>
      </c>
    </row>
    <row r="7" spans="1:29" ht="35.25" customHeight="1">
      <c r="A7" s="80">
        <v>2</v>
      </c>
      <c r="B7" s="81" t="s">
        <v>1</v>
      </c>
      <c r="C7" s="66">
        <v>43131.231</v>
      </c>
      <c r="D7" s="66">
        <v>51000</v>
      </c>
      <c r="E7" s="66">
        <v>12000</v>
      </c>
      <c r="F7" s="82">
        <f>28204-25520.7</f>
        <v>2683.2999999999993</v>
      </c>
      <c r="G7" s="41">
        <f>26200-23641.8</f>
        <v>2558.2000000000007</v>
      </c>
      <c r="H7" s="41">
        <v>8800</v>
      </c>
      <c r="I7" s="66">
        <v>13620.9</v>
      </c>
      <c r="J7" s="66">
        <v>14100</v>
      </c>
      <c r="K7" s="66">
        <v>2000</v>
      </c>
      <c r="L7" s="66">
        <v>1024.179</v>
      </c>
      <c r="M7" s="66">
        <f>13400-12600</f>
        <v>800</v>
      </c>
      <c r="N7" s="66">
        <v>0</v>
      </c>
      <c r="O7" s="66">
        <v>2140.1</v>
      </c>
      <c r="P7" s="66">
        <v>0</v>
      </c>
      <c r="Q7" s="66">
        <v>0</v>
      </c>
      <c r="R7" s="66"/>
      <c r="S7" s="66">
        <v>3400</v>
      </c>
      <c r="T7" s="66">
        <v>1000</v>
      </c>
      <c r="U7" s="66">
        <v>1800</v>
      </c>
      <c r="V7" s="66">
        <v>1800</v>
      </c>
      <c r="W7" s="66">
        <v>2000</v>
      </c>
      <c r="X7" s="67">
        <f>866.028</f>
        <v>866.028</v>
      </c>
      <c r="Y7" s="66">
        <v>700</v>
      </c>
      <c r="Z7" s="66">
        <v>1500</v>
      </c>
      <c r="AA7" s="68">
        <f aca="true" t="shared" si="1" ref="AA7:AA16">+C7+F7+I7+L7+O7+R7+U7+X7</f>
        <v>65265.738</v>
      </c>
      <c r="AB7" s="68">
        <f t="shared" si="0"/>
        <v>74358.2</v>
      </c>
      <c r="AC7" s="68">
        <f t="shared" si="0"/>
        <v>27300</v>
      </c>
    </row>
    <row r="8" spans="1:29" ht="35.25" customHeight="1">
      <c r="A8" s="80">
        <v>3</v>
      </c>
      <c r="B8" s="81" t="s">
        <v>76</v>
      </c>
      <c r="C8" s="66">
        <v>0</v>
      </c>
      <c r="D8" s="66">
        <v>0</v>
      </c>
      <c r="E8" s="66">
        <v>53000</v>
      </c>
      <c r="F8" s="66">
        <v>0</v>
      </c>
      <c r="G8" s="66">
        <v>0</v>
      </c>
      <c r="H8" s="66">
        <v>20000</v>
      </c>
      <c r="I8" s="66">
        <v>0</v>
      </c>
      <c r="J8" s="66">
        <v>0</v>
      </c>
      <c r="K8" s="66">
        <v>2000</v>
      </c>
      <c r="L8" s="66">
        <v>0</v>
      </c>
      <c r="M8" s="66">
        <v>0</v>
      </c>
      <c r="N8" s="66">
        <v>4000</v>
      </c>
      <c r="O8" s="66">
        <v>0</v>
      </c>
      <c r="P8" s="66">
        <v>2500</v>
      </c>
      <c r="Q8" s="66">
        <v>3500</v>
      </c>
      <c r="R8" s="66"/>
      <c r="S8" s="66"/>
      <c r="T8" s="66">
        <v>7000</v>
      </c>
      <c r="U8" s="66"/>
      <c r="V8" s="66"/>
      <c r="W8" s="66">
        <v>3600</v>
      </c>
      <c r="X8" s="67"/>
      <c r="Y8" s="66"/>
      <c r="Z8" s="66">
        <v>3500</v>
      </c>
      <c r="AA8" s="68">
        <f t="shared" si="1"/>
        <v>0</v>
      </c>
      <c r="AB8" s="68">
        <f t="shared" si="0"/>
        <v>2500</v>
      </c>
      <c r="AC8" s="68">
        <f t="shared" si="0"/>
        <v>96600</v>
      </c>
    </row>
    <row r="9" spans="1:29" ht="35.25" customHeight="1">
      <c r="A9" s="80">
        <v>4</v>
      </c>
      <c r="B9" s="81" t="s">
        <v>2</v>
      </c>
      <c r="C9" s="66">
        <v>54911.05</v>
      </c>
      <c r="D9" s="66">
        <v>42000</v>
      </c>
      <c r="E9" s="66">
        <v>80000</v>
      </c>
      <c r="F9" s="66">
        <v>25520.7</v>
      </c>
      <c r="G9" s="66">
        <v>23641.8</v>
      </c>
      <c r="H9" s="66">
        <v>29780</v>
      </c>
      <c r="I9" s="66">
        <v>0</v>
      </c>
      <c r="J9" s="66">
        <v>0</v>
      </c>
      <c r="K9" s="66">
        <v>20000</v>
      </c>
      <c r="L9" s="66">
        <v>9349.348</v>
      </c>
      <c r="M9" s="66">
        <v>12600</v>
      </c>
      <c r="N9" s="66">
        <v>15000</v>
      </c>
      <c r="O9" s="66">
        <v>7237.6</v>
      </c>
      <c r="P9" s="66">
        <v>10030</v>
      </c>
      <c r="Q9" s="66">
        <v>10030</v>
      </c>
      <c r="R9" s="66">
        <v>14207.6</v>
      </c>
      <c r="S9" s="66">
        <v>11500</v>
      </c>
      <c r="T9" s="66">
        <v>12000</v>
      </c>
      <c r="U9" s="66">
        <v>6500</v>
      </c>
      <c r="V9" s="66">
        <v>6500</v>
      </c>
      <c r="W9" s="66">
        <v>6500</v>
      </c>
      <c r="X9" s="83">
        <v>6393.38</v>
      </c>
      <c r="Y9" s="84">
        <v>4700</v>
      </c>
      <c r="Z9" s="84">
        <v>4700</v>
      </c>
      <c r="AA9" s="68">
        <f t="shared" si="1"/>
        <v>124119.67800000001</v>
      </c>
      <c r="AB9" s="68">
        <f t="shared" si="0"/>
        <v>110971.8</v>
      </c>
      <c r="AC9" s="68">
        <f t="shared" si="0"/>
        <v>178010</v>
      </c>
    </row>
    <row r="10" spans="1:29" ht="35.25" customHeight="1">
      <c r="A10" s="80">
        <v>5</v>
      </c>
      <c r="B10" s="81" t="s">
        <v>3</v>
      </c>
      <c r="C10" s="66">
        <v>12913.825</v>
      </c>
      <c r="D10" s="66">
        <v>17000</v>
      </c>
      <c r="E10" s="66">
        <v>20000</v>
      </c>
      <c r="F10" s="41">
        <v>538</v>
      </c>
      <c r="G10" s="41">
        <v>345</v>
      </c>
      <c r="H10" s="66">
        <v>1000</v>
      </c>
      <c r="I10" s="66">
        <v>308.9</v>
      </c>
      <c r="J10" s="66">
        <v>1165</v>
      </c>
      <c r="K10" s="66">
        <v>1200</v>
      </c>
      <c r="L10" s="66">
        <v>726.1</v>
      </c>
      <c r="M10" s="66">
        <v>550.5</v>
      </c>
      <c r="N10" s="66">
        <v>1000</v>
      </c>
      <c r="O10" s="66">
        <v>426.7</v>
      </c>
      <c r="P10" s="66">
        <f>200+30+50</f>
        <v>280</v>
      </c>
      <c r="Q10" s="66">
        <v>320</v>
      </c>
      <c r="R10" s="66">
        <v>830</v>
      </c>
      <c r="S10" s="66">
        <v>709</v>
      </c>
      <c r="T10" s="66">
        <v>1000</v>
      </c>
      <c r="U10" s="66">
        <v>300</v>
      </c>
      <c r="V10" s="66">
        <v>300</v>
      </c>
      <c r="W10" s="66">
        <v>500</v>
      </c>
      <c r="X10" s="67">
        <v>215.3</v>
      </c>
      <c r="Y10" s="66">
        <v>175</v>
      </c>
      <c r="Z10" s="66">
        <v>170</v>
      </c>
      <c r="AA10" s="68">
        <f t="shared" si="1"/>
        <v>16258.825</v>
      </c>
      <c r="AB10" s="68">
        <f t="shared" si="0"/>
        <v>20524.5</v>
      </c>
      <c r="AC10" s="68">
        <f t="shared" si="0"/>
        <v>25190</v>
      </c>
    </row>
    <row r="11" spans="1:29" ht="35.25" customHeight="1">
      <c r="A11" s="80">
        <v>6</v>
      </c>
      <c r="B11" s="81" t="s">
        <v>4</v>
      </c>
      <c r="C11" s="66">
        <v>38427.21</v>
      </c>
      <c r="D11" s="66">
        <v>31646.35</v>
      </c>
      <c r="E11" s="66">
        <v>98877.2416</v>
      </c>
      <c r="F11" s="41">
        <v>3683.2</v>
      </c>
      <c r="G11" s="41">
        <v>4040</v>
      </c>
      <c r="H11" s="66">
        <f>10753-1472.47</f>
        <v>9280.53</v>
      </c>
      <c r="I11" s="66">
        <v>4057.5</v>
      </c>
      <c r="J11" s="66">
        <v>7930</v>
      </c>
      <c r="K11" s="66">
        <v>2100.8977</v>
      </c>
      <c r="L11" s="66">
        <v>3558.078</v>
      </c>
      <c r="M11" s="66">
        <f>13070.9-270.9-1500</f>
        <v>11300</v>
      </c>
      <c r="N11" s="66">
        <v>10001.0576</v>
      </c>
      <c r="O11" s="66">
        <f>123.4+420.3+289.9</f>
        <v>833.6</v>
      </c>
      <c r="P11" s="66">
        <v>0</v>
      </c>
      <c r="Q11" s="66">
        <v>0</v>
      </c>
      <c r="R11" s="66">
        <f>3810.1-148.5</f>
        <v>3661.6</v>
      </c>
      <c r="S11" s="66">
        <v>4996.7</v>
      </c>
      <c r="T11" s="66">
        <v>5000</v>
      </c>
      <c r="U11" s="66"/>
      <c r="V11" s="66"/>
      <c r="W11" s="66">
        <v>6000</v>
      </c>
      <c r="X11" s="83">
        <v>9526.8</v>
      </c>
      <c r="Y11" s="84"/>
      <c r="Z11" s="66">
        <v>0</v>
      </c>
      <c r="AA11" s="68">
        <f t="shared" si="1"/>
        <v>63747.988</v>
      </c>
      <c r="AB11" s="68">
        <f t="shared" si="0"/>
        <v>59913.049999999996</v>
      </c>
      <c r="AC11" s="68">
        <f t="shared" si="0"/>
        <v>131259.7269</v>
      </c>
    </row>
    <row r="12" spans="1:29" ht="35.25" customHeight="1">
      <c r="A12" s="80">
        <v>7</v>
      </c>
      <c r="B12" s="81" t="s">
        <v>6</v>
      </c>
      <c r="C12" s="66">
        <v>2038.887</v>
      </c>
      <c r="D12" s="66">
        <v>1200</v>
      </c>
      <c r="E12" s="66">
        <v>2000</v>
      </c>
      <c r="F12" s="41">
        <v>9361.2</v>
      </c>
      <c r="G12" s="41">
        <v>8749.8</v>
      </c>
      <c r="H12" s="66">
        <v>10000</v>
      </c>
      <c r="I12" s="66">
        <v>15</v>
      </c>
      <c r="J12" s="66">
        <v>51.3</v>
      </c>
      <c r="K12" s="66">
        <v>100</v>
      </c>
      <c r="L12" s="66">
        <v>270.138</v>
      </c>
      <c r="M12" s="66">
        <v>270.9</v>
      </c>
      <c r="N12" s="66">
        <v>300</v>
      </c>
      <c r="O12" s="66"/>
      <c r="P12" s="66">
        <f>420+90.4</f>
        <v>510.4</v>
      </c>
      <c r="Q12" s="66">
        <v>530</v>
      </c>
      <c r="R12" s="66">
        <v>122.5</v>
      </c>
      <c r="S12" s="66">
        <v>306.4</v>
      </c>
      <c r="T12" s="66">
        <v>300</v>
      </c>
      <c r="U12" s="66">
        <v>370</v>
      </c>
      <c r="V12" s="66">
        <v>370</v>
      </c>
      <c r="W12" s="66">
        <v>370</v>
      </c>
      <c r="X12" s="83">
        <v>763.24</v>
      </c>
      <c r="Y12" s="84">
        <v>960</v>
      </c>
      <c r="Z12" s="66">
        <v>1000</v>
      </c>
      <c r="AA12" s="68">
        <f t="shared" si="1"/>
        <v>12940.965000000002</v>
      </c>
      <c r="AB12" s="68">
        <f t="shared" si="0"/>
        <v>12418.799999999997</v>
      </c>
      <c r="AC12" s="68">
        <f t="shared" si="0"/>
        <v>14600</v>
      </c>
    </row>
    <row r="13" spans="1:29" ht="24" customHeight="1">
      <c r="A13" s="80">
        <v>8</v>
      </c>
      <c r="B13" s="85" t="s">
        <v>7</v>
      </c>
      <c r="C13" s="66">
        <v>14465.344000000001</v>
      </c>
      <c r="D13" s="66">
        <v>35267.6</v>
      </c>
      <c r="E13" s="66">
        <v>35200</v>
      </c>
      <c r="F13" s="41">
        <f>5022.8+38.7</f>
        <v>5061.5</v>
      </c>
      <c r="G13" s="41">
        <v>6145</v>
      </c>
      <c r="H13" s="41">
        <v>8000</v>
      </c>
      <c r="I13" s="66">
        <v>0</v>
      </c>
      <c r="J13" s="66">
        <v>0</v>
      </c>
      <c r="K13" s="66">
        <v>8000</v>
      </c>
      <c r="L13" s="66">
        <v>1229.5</v>
      </c>
      <c r="M13" s="66">
        <v>1500</v>
      </c>
      <c r="N13" s="66">
        <f>3500+5000</f>
        <v>8500</v>
      </c>
      <c r="O13" s="66">
        <v>6012.4</v>
      </c>
      <c r="P13" s="66">
        <f>1500+4500</f>
        <v>6000</v>
      </c>
      <c r="Q13" s="66">
        <v>6017.4726</v>
      </c>
      <c r="R13" s="66">
        <v>867.2</v>
      </c>
      <c r="S13" s="66">
        <v>3000</v>
      </c>
      <c r="T13" s="66">
        <v>9758.9393</v>
      </c>
      <c r="U13" s="66">
        <v>4500</v>
      </c>
      <c r="V13" s="66">
        <v>4500</v>
      </c>
      <c r="W13" s="66">
        <v>7685.4676</v>
      </c>
      <c r="X13" s="86">
        <f>1218.61-0.1</f>
        <v>1218.51</v>
      </c>
      <c r="Y13" s="84">
        <v>1400</v>
      </c>
      <c r="Z13" s="84">
        <v>3028.3448</v>
      </c>
      <c r="AA13" s="68">
        <f t="shared" si="1"/>
        <v>33354.454</v>
      </c>
      <c r="AB13" s="68">
        <f t="shared" si="0"/>
        <v>57812.6</v>
      </c>
      <c r="AC13" s="68">
        <f t="shared" si="0"/>
        <v>86190.2243</v>
      </c>
    </row>
    <row r="14" spans="1:29" s="88" customFormat="1" ht="25.5" customHeight="1">
      <c r="A14" s="80">
        <v>9</v>
      </c>
      <c r="B14" s="87" t="s">
        <v>5</v>
      </c>
      <c r="C14" s="66">
        <v>112690.349</v>
      </c>
      <c r="D14" s="64">
        <v>123263.8</v>
      </c>
      <c r="E14" s="64">
        <f>+'[1]Лист1'!$C$16</f>
        <v>119800.5084035111</v>
      </c>
      <c r="F14" s="82">
        <v>77472.5</v>
      </c>
      <c r="G14" s="82">
        <v>94132</v>
      </c>
      <c r="H14" s="64">
        <f>+'[1]Лист1'!$C$12</f>
        <v>94092.46596792068</v>
      </c>
      <c r="I14" s="66">
        <v>62597.9</v>
      </c>
      <c r="J14" s="66">
        <v>69237.7</v>
      </c>
      <c r="K14" s="64">
        <f>+'[1]Лист1'!$C$14</f>
        <v>67846.10227261731</v>
      </c>
      <c r="L14" s="66">
        <v>54235.3</v>
      </c>
      <c r="M14" s="66">
        <v>63160.5</v>
      </c>
      <c r="N14" s="64">
        <f>+'[1]Лист1'!$C$11</f>
        <v>63198.94241118816</v>
      </c>
      <c r="O14" s="66">
        <v>34128.1</v>
      </c>
      <c r="P14" s="64">
        <v>34128.1</v>
      </c>
      <c r="Q14" s="64">
        <f>+'[1]Лист1'!$C$9</f>
        <v>32902.527435010044</v>
      </c>
      <c r="R14" s="66">
        <v>40713.2</v>
      </c>
      <c r="S14" s="66">
        <v>49818.6</v>
      </c>
      <c r="T14" s="64">
        <f>+'[1]Лист1'!$C$13</f>
        <v>47941.06071678185</v>
      </c>
      <c r="U14" s="66">
        <v>28736.5</v>
      </c>
      <c r="V14" s="64">
        <v>32022</v>
      </c>
      <c r="W14" s="64">
        <f>+'[1]Лист1'!$C$15</f>
        <v>32344.532351943886</v>
      </c>
      <c r="X14" s="83">
        <v>38790.9</v>
      </c>
      <c r="Y14" s="84">
        <v>43838.6</v>
      </c>
      <c r="Z14" s="64">
        <f>+'[1]Лист1'!$C$10</f>
        <v>42901.655215447405</v>
      </c>
      <c r="AA14" s="68">
        <f t="shared" si="1"/>
        <v>449364.749</v>
      </c>
      <c r="AB14" s="68">
        <f t="shared" si="0"/>
        <v>509601.29999999993</v>
      </c>
      <c r="AC14" s="68">
        <f t="shared" si="0"/>
        <v>501027.79477442056</v>
      </c>
    </row>
    <row r="15" spans="1:29" ht="47.25" customHeight="1">
      <c r="A15" s="80">
        <v>10</v>
      </c>
      <c r="B15" s="81" t="s">
        <v>71</v>
      </c>
      <c r="C15" s="64">
        <v>10968.6</v>
      </c>
      <c r="D15" s="64">
        <v>5122.25</v>
      </c>
      <c r="E15" s="64">
        <v>5122.25</v>
      </c>
      <c r="F15" s="64">
        <v>0</v>
      </c>
      <c r="G15" s="64">
        <v>0</v>
      </c>
      <c r="H15" s="64">
        <f>+H12-10000</f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/>
      <c r="Q15" s="64">
        <v>0</v>
      </c>
      <c r="R15" s="64"/>
      <c r="S15" s="64"/>
      <c r="T15" s="64">
        <v>0</v>
      </c>
      <c r="U15" s="64"/>
      <c r="V15" s="64"/>
      <c r="W15" s="64">
        <v>0</v>
      </c>
      <c r="X15" s="65"/>
      <c r="Y15" s="64"/>
      <c r="Z15" s="64">
        <v>0</v>
      </c>
      <c r="AA15" s="68">
        <f t="shared" si="1"/>
        <v>10968.6</v>
      </c>
      <c r="AB15" s="68">
        <f t="shared" si="0"/>
        <v>5122.25</v>
      </c>
      <c r="AC15" s="68">
        <f t="shared" si="0"/>
        <v>5122.25</v>
      </c>
    </row>
    <row r="16" spans="1:29" s="89" customFormat="1" ht="40.5" customHeight="1">
      <c r="A16" s="80">
        <v>11</v>
      </c>
      <c r="B16" s="85" t="s">
        <v>112</v>
      </c>
      <c r="C16" s="64">
        <v>0</v>
      </c>
      <c r="D16" s="64">
        <v>0</v>
      </c>
      <c r="E16" s="64">
        <v>0</v>
      </c>
      <c r="F16" s="64">
        <v>2064.6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2297.8</v>
      </c>
      <c r="M16" s="64">
        <v>6928.5</v>
      </c>
      <c r="N16" s="64">
        <v>0</v>
      </c>
      <c r="O16" s="64">
        <v>0</v>
      </c>
      <c r="P16" s="64"/>
      <c r="Q16" s="64"/>
      <c r="R16" s="64"/>
      <c r="S16" s="64"/>
      <c r="T16" s="64"/>
      <c r="U16" s="64"/>
      <c r="V16" s="64"/>
      <c r="W16" s="64"/>
      <c r="X16" s="65"/>
      <c r="Y16" s="64"/>
      <c r="Z16" s="64"/>
      <c r="AA16" s="68">
        <f t="shared" si="1"/>
        <v>4362.4</v>
      </c>
      <c r="AB16" s="68">
        <f t="shared" si="0"/>
        <v>6928.5</v>
      </c>
      <c r="AC16" s="68">
        <f t="shared" si="0"/>
        <v>0</v>
      </c>
    </row>
    <row r="17" spans="1:30" ht="35.25" customHeight="1">
      <c r="A17" s="80"/>
      <c r="B17" s="63" t="s">
        <v>8</v>
      </c>
      <c r="C17" s="69">
        <f>SUM(C6:C16)</f>
        <v>302986.701</v>
      </c>
      <c r="D17" s="69">
        <f>SUM(D6:D15)</f>
        <v>320000</v>
      </c>
      <c r="E17" s="69">
        <f>SUM(E6:E16)</f>
        <v>430000.0000035111</v>
      </c>
      <c r="F17" s="69">
        <f>SUM(F6:F16)</f>
        <v>128750.3</v>
      </c>
      <c r="G17" s="69">
        <f>SUM(G6:G16)</f>
        <v>141761.8</v>
      </c>
      <c r="H17" s="69">
        <f>SUM(H6:H15)</f>
        <v>182952.9959679207</v>
      </c>
      <c r="I17" s="69">
        <f aca="true" t="shared" si="2" ref="I17:P17">SUM(I6:I16)</f>
        <v>83717.20000000001</v>
      </c>
      <c r="J17" s="69">
        <f t="shared" si="2"/>
        <v>96384</v>
      </c>
      <c r="K17" s="69">
        <f t="shared" si="2"/>
        <v>105246.99997261731</v>
      </c>
      <c r="L17" s="69">
        <f t="shared" si="2"/>
        <v>76001.274</v>
      </c>
      <c r="M17" s="69">
        <f t="shared" si="2"/>
        <v>100210.4</v>
      </c>
      <c r="N17" s="69">
        <f t="shared" si="2"/>
        <v>102000.00001118815</v>
      </c>
      <c r="O17" s="69">
        <f t="shared" si="2"/>
        <v>50985</v>
      </c>
      <c r="P17" s="69">
        <f t="shared" si="2"/>
        <v>53448.5</v>
      </c>
      <c r="Q17" s="69">
        <f>SUM(Q6:Q15)</f>
        <v>53300.000035010045</v>
      </c>
      <c r="R17" s="69">
        <f>R6+R7+R8+R9+R10+R11+R14</f>
        <v>62671.2</v>
      </c>
      <c r="S17" s="69">
        <f>SUM(S6:S15)</f>
        <v>79030.7</v>
      </c>
      <c r="T17" s="69">
        <f>SUM(T6:T15)</f>
        <v>85000.00001678185</v>
      </c>
      <c r="U17" s="69">
        <f>SUM(U6:U15)</f>
        <v>48006.5</v>
      </c>
      <c r="V17" s="69">
        <f>SUM(V6:V15)</f>
        <v>51292</v>
      </c>
      <c r="W17" s="69">
        <f>SUM(W6:W15)</f>
        <v>60999.999951943886</v>
      </c>
      <c r="X17" s="70">
        <f>SUM(X6:X16)</f>
        <v>62942.194</v>
      </c>
      <c r="Y17" s="69">
        <f>SUM(Y6:Y15)</f>
        <v>56773.6</v>
      </c>
      <c r="Z17" s="69">
        <f>SUM(Z6:Z15)</f>
        <v>57500.000015447404</v>
      </c>
      <c r="AA17" s="69">
        <f>SUM(AA6:AA16)</f>
        <v>817050.0690000001</v>
      </c>
      <c r="AB17" s="69">
        <f>SUM(AB6:AB16)</f>
        <v>898900.9999999999</v>
      </c>
      <c r="AC17" s="69">
        <f>SUM(AC6:AC16)</f>
        <v>1076999.9959744206</v>
      </c>
      <c r="AD17" s="76">
        <f>+AC17-AC14-AC15</f>
        <v>570849.9512</v>
      </c>
    </row>
    <row r="18" spans="1:29" ht="35.25" customHeight="1">
      <c r="A18" s="80">
        <v>12</v>
      </c>
      <c r="B18" s="85" t="s">
        <v>9</v>
      </c>
      <c r="C18" s="66">
        <v>61579.864</v>
      </c>
      <c r="D18" s="66">
        <v>50028.384</v>
      </c>
      <c r="E18" s="66">
        <f>200000+4024.3334+92231.6122</f>
        <v>296255.9456</v>
      </c>
      <c r="F18" s="66">
        <v>0</v>
      </c>
      <c r="G18" s="66">
        <v>0</v>
      </c>
      <c r="H18" s="66">
        <v>50000</v>
      </c>
      <c r="I18" s="66">
        <v>32932.1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4">
        <v>8973.2</v>
      </c>
      <c r="P18" s="66"/>
      <c r="Q18" s="66"/>
      <c r="R18" s="72"/>
      <c r="S18" s="66"/>
      <c r="T18" s="66"/>
      <c r="U18" s="66"/>
      <c r="V18" s="66"/>
      <c r="W18" s="66"/>
      <c r="X18" s="67"/>
      <c r="Y18" s="66"/>
      <c r="Z18" s="66"/>
      <c r="AA18" s="68">
        <f>+C18+F18+I18+L18+O18+R18+U18+X18</f>
        <v>103485.164</v>
      </c>
      <c r="AB18" s="68">
        <f aca="true" t="shared" si="3" ref="AB18:AC21">+D18+G18+J18+M18+P18+S18+V18+Y18</f>
        <v>50028.384</v>
      </c>
      <c r="AC18" s="68">
        <f t="shared" si="3"/>
        <v>346255.9456</v>
      </c>
    </row>
    <row r="19" spans="1:30" ht="96" customHeight="1">
      <c r="A19" s="80">
        <v>13</v>
      </c>
      <c r="B19" s="85" t="s">
        <v>75</v>
      </c>
      <c r="C19" s="66">
        <v>2200.5</v>
      </c>
      <c r="D19" s="66">
        <v>69980.6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16387.5</v>
      </c>
      <c r="K19" s="66">
        <v>0</v>
      </c>
      <c r="L19" s="66">
        <v>11903.5</v>
      </c>
      <c r="M19" s="66">
        <v>0</v>
      </c>
      <c r="N19" s="66">
        <v>0</v>
      </c>
      <c r="O19" s="66"/>
      <c r="P19" s="66"/>
      <c r="Q19" s="66"/>
      <c r="R19" s="66"/>
      <c r="S19" s="66"/>
      <c r="T19" s="66"/>
      <c r="U19" s="66"/>
      <c r="V19" s="66"/>
      <c r="W19" s="66"/>
      <c r="X19" s="67"/>
      <c r="Y19" s="66"/>
      <c r="Z19" s="66">
        <v>57196.782</v>
      </c>
      <c r="AA19" s="68">
        <f>+C19+F19+I19+L19+O19+R19+U19+X19</f>
        <v>14104</v>
      </c>
      <c r="AB19" s="68">
        <f t="shared" si="3"/>
        <v>86368.1</v>
      </c>
      <c r="AC19" s="68">
        <f t="shared" si="3"/>
        <v>57196.782</v>
      </c>
      <c r="AD19" s="76">
        <v>63333</v>
      </c>
    </row>
    <row r="20" spans="1:29" ht="35.25" customHeight="1">
      <c r="A20" s="80">
        <v>14</v>
      </c>
      <c r="B20" s="85" t="s">
        <v>10</v>
      </c>
      <c r="C20" s="66">
        <v>44356.866</v>
      </c>
      <c r="D20" s="66">
        <v>111971.616</v>
      </c>
      <c r="E20" s="66">
        <v>365975.6664</v>
      </c>
      <c r="F20" s="66">
        <v>0</v>
      </c>
      <c r="G20" s="66">
        <v>0</v>
      </c>
      <c r="H20" s="66">
        <v>46886.028</v>
      </c>
      <c r="I20" s="66">
        <v>7753.2</v>
      </c>
      <c r="J20" s="66">
        <v>54057.1</v>
      </c>
      <c r="K20" s="66">
        <v>62938.205</v>
      </c>
      <c r="L20" s="66">
        <v>0</v>
      </c>
      <c r="M20" s="66">
        <v>0</v>
      </c>
      <c r="N20" s="66">
        <v>37663</v>
      </c>
      <c r="O20" s="66">
        <v>5060.1</v>
      </c>
      <c r="P20" s="66"/>
      <c r="Q20" s="66">
        <v>10760</v>
      </c>
      <c r="R20" s="66"/>
      <c r="S20" s="66"/>
      <c r="T20" s="66">
        <v>24494.855</v>
      </c>
      <c r="U20" s="66"/>
      <c r="V20" s="66"/>
      <c r="W20" s="66">
        <v>10495.9</v>
      </c>
      <c r="X20" s="67"/>
      <c r="Y20" s="66"/>
      <c r="Z20" s="66">
        <v>17530.4</v>
      </c>
      <c r="AA20" s="68">
        <f>+C20+F20+I20+L20+O20+R20+U20+X20</f>
        <v>57170.166</v>
      </c>
      <c r="AB20" s="68">
        <f t="shared" si="3"/>
        <v>166028.716</v>
      </c>
      <c r="AC20" s="68">
        <f t="shared" si="3"/>
        <v>576744.0544</v>
      </c>
    </row>
    <row r="21" spans="1:29" ht="35.25" customHeight="1">
      <c r="A21" s="80"/>
      <c r="B21" s="90" t="s">
        <v>11</v>
      </c>
      <c r="C21" s="69">
        <f>+C17+C18+C19+C20</f>
        <v>411123.931</v>
      </c>
      <c r="D21" s="69">
        <f aca="true" t="shared" si="4" ref="D21:Z21">+D17+D18+D19+D20</f>
        <v>551980.6000000001</v>
      </c>
      <c r="E21" s="69">
        <f t="shared" si="4"/>
        <v>1092231.612003511</v>
      </c>
      <c r="F21" s="69">
        <f t="shared" si="4"/>
        <v>128750.3</v>
      </c>
      <c r="G21" s="69">
        <f t="shared" si="4"/>
        <v>141761.8</v>
      </c>
      <c r="H21" s="69">
        <f t="shared" si="4"/>
        <v>279839.0239679207</v>
      </c>
      <c r="I21" s="69">
        <f t="shared" si="4"/>
        <v>124402.50000000001</v>
      </c>
      <c r="J21" s="69">
        <f t="shared" si="4"/>
        <v>166828.6</v>
      </c>
      <c r="K21" s="69">
        <f>+K17+K18+K19+K20</f>
        <v>168185.20497261733</v>
      </c>
      <c r="L21" s="69">
        <f>+L17+L18+L19+L20</f>
        <v>87904.774</v>
      </c>
      <c r="M21" s="69">
        <f t="shared" si="4"/>
        <v>100210.4</v>
      </c>
      <c r="N21" s="69">
        <f t="shared" si="4"/>
        <v>139663.00001118815</v>
      </c>
      <c r="O21" s="69">
        <f t="shared" si="4"/>
        <v>65018.299999999996</v>
      </c>
      <c r="P21" s="69">
        <f t="shared" si="4"/>
        <v>53448.5</v>
      </c>
      <c r="Q21" s="69">
        <f t="shared" si="4"/>
        <v>64060.000035010045</v>
      </c>
      <c r="R21" s="69">
        <f t="shared" si="4"/>
        <v>62671.2</v>
      </c>
      <c r="S21" s="69">
        <f t="shared" si="4"/>
        <v>79030.7</v>
      </c>
      <c r="T21" s="69">
        <f t="shared" si="4"/>
        <v>109494.85501678185</v>
      </c>
      <c r="U21" s="69">
        <f t="shared" si="4"/>
        <v>48006.5</v>
      </c>
      <c r="V21" s="69">
        <f t="shared" si="4"/>
        <v>51292</v>
      </c>
      <c r="W21" s="69">
        <f t="shared" si="4"/>
        <v>71495.89995194388</v>
      </c>
      <c r="X21" s="70">
        <f t="shared" si="4"/>
        <v>62942.194</v>
      </c>
      <c r="Y21" s="69">
        <f t="shared" si="4"/>
        <v>56773.6</v>
      </c>
      <c r="Z21" s="69">
        <f t="shared" si="4"/>
        <v>132227.1820154474</v>
      </c>
      <c r="AA21" s="69">
        <f>+C21+F21+I21+L21+O21+R21+U21+X21</f>
        <v>990819.699</v>
      </c>
      <c r="AB21" s="69">
        <f t="shared" si="3"/>
        <v>1201326.2000000002</v>
      </c>
      <c r="AC21" s="69">
        <f t="shared" si="3"/>
        <v>2057196.7779744205</v>
      </c>
    </row>
    <row r="22" spans="1:29" ht="16.5">
      <c r="A22" s="91"/>
      <c r="B22" s="92" t="s">
        <v>69</v>
      </c>
      <c r="C22" s="93">
        <f aca="true" t="shared" si="5" ref="C22:AB22">+C21-C20-C14-C15</f>
        <v>243108.116</v>
      </c>
      <c r="D22" s="93">
        <f t="shared" si="5"/>
        <v>311622.9340000001</v>
      </c>
      <c r="E22" s="93">
        <f>+E21-E20-E14-E15</f>
        <v>601333.1871999999</v>
      </c>
      <c r="F22" s="64">
        <f t="shared" si="5"/>
        <v>51277.8</v>
      </c>
      <c r="G22" s="64">
        <f t="shared" si="5"/>
        <v>47629.79999999999</v>
      </c>
      <c r="H22" s="93">
        <f t="shared" si="5"/>
        <v>138860.53000000003</v>
      </c>
      <c r="I22" s="93">
        <f t="shared" si="5"/>
        <v>54051.400000000016</v>
      </c>
      <c r="J22" s="93">
        <f t="shared" si="5"/>
        <v>43533.8</v>
      </c>
      <c r="K22" s="93">
        <f>+K21-K20-K14-K15</f>
        <v>37400.897700000016</v>
      </c>
      <c r="L22" s="93">
        <f t="shared" si="5"/>
        <v>33669.474</v>
      </c>
      <c r="M22" s="93">
        <f t="shared" si="5"/>
        <v>37049.899999999994</v>
      </c>
      <c r="N22" s="93">
        <f t="shared" si="5"/>
        <v>38801.05759999999</v>
      </c>
      <c r="O22" s="93">
        <f>+O21-O20-O14-O18</f>
        <v>16856.899999999998</v>
      </c>
      <c r="P22" s="93">
        <f t="shared" si="5"/>
        <v>19320.4</v>
      </c>
      <c r="Q22" s="93">
        <f t="shared" si="5"/>
        <v>20397.4726</v>
      </c>
      <c r="R22" s="64">
        <f t="shared" si="5"/>
        <v>21958</v>
      </c>
      <c r="S22" s="93">
        <f t="shared" si="5"/>
        <v>29212.1</v>
      </c>
      <c r="T22" s="93">
        <f t="shared" si="5"/>
        <v>37058.9393</v>
      </c>
      <c r="U22" s="93">
        <f t="shared" si="5"/>
        <v>19270</v>
      </c>
      <c r="V22" s="93">
        <f t="shared" si="5"/>
        <v>19270</v>
      </c>
      <c r="W22" s="93">
        <f t="shared" si="5"/>
        <v>28655.467599999993</v>
      </c>
      <c r="X22" s="94">
        <f t="shared" si="5"/>
        <v>24151.294</v>
      </c>
      <c r="Y22" s="93">
        <f t="shared" si="5"/>
        <v>12935</v>
      </c>
      <c r="Z22" s="93">
        <f t="shared" si="5"/>
        <v>71795.12680000001</v>
      </c>
      <c r="AA22" s="95">
        <f>+AA21-AA20-AA14-AA15</f>
        <v>473316.18400000007</v>
      </c>
      <c r="AB22" s="95">
        <f t="shared" si="5"/>
        <v>520573.93400000024</v>
      </c>
      <c r="AC22" s="95">
        <f>+AC21-AC20-AC14-AC15</f>
        <v>974302.6787999999</v>
      </c>
    </row>
    <row r="24" spans="2:6" ht="16.5">
      <c r="B24" s="97"/>
      <c r="C24" s="189"/>
      <c r="D24" s="189"/>
      <c r="E24" s="189"/>
      <c r="F24" s="189"/>
    </row>
    <row r="25" spans="3:6" ht="14.25">
      <c r="C25" s="99"/>
      <c r="D25" s="99"/>
      <c r="E25" s="99"/>
      <c r="F25" s="98"/>
    </row>
  </sheetData>
  <sheetProtection/>
  <mergeCells count="15">
    <mergeCell ref="D1:AC1"/>
    <mergeCell ref="I4:K4"/>
    <mergeCell ref="L4:N4"/>
    <mergeCell ref="O4:Q4"/>
    <mergeCell ref="R4:T4"/>
    <mergeCell ref="U4:W4"/>
    <mergeCell ref="X4:Z4"/>
    <mergeCell ref="D3:AC3"/>
    <mergeCell ref="AA4:AC4"/>
    <mergeCell ref="B4:B5"/>
    <mergeCell ref="A4:A5"/>
    <mergeCell ref="C24:F24"/>
    <mergeCell ref="C4:E4"/>
    <mergeCell ref="F4:H4"/>
    <mergeCell ref="A2:AC2"/>
  </mergeCells>
  <printOptions horizontalCentered="1"/>
  <pageMargins left="0.16" right="0.16" top="0.236220472440945" bottom="0.236220472440945" header="0.236220472440945" footer="0.236220472440945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8"/>
  <sheetViews>
    <sheetView zoomScalePageLayoutView="0" workbookViewId="0" topLeftCell="Q1">
      <selection activeCell="AC13" activeCellId="1" sqref="AC15 AC13"/>
    </sheetView>
  </sheetViews>
  <sheetFormatPr defaultColWidth="9.00390625" defaultRowHeight="12.75"/>
  <cols>
    <col min="1" max="1" width="5.375" style="96" customWidth="1"/>
    <col min="2" max="2" width="43.625" style="101" customWidth="1"/>
    <col min="3" max="3" width="13.00390625" style="102" customWidth="1"/>
    <col min="4" max="4" width="13.625" style="102" customWidth="1"/>
    <col min="5" max="5" width="12.625" style="102" customWidth="1"/>
    <col min="6" max="6" width="11.625" style="103" customWidth="1"/>
    <col min="7" max="7" width="11.625" style="98" customWidth="1"/>
    <col min="8" max="8" width="13.125" style="99" customWidth="1"/>
    <col min="9" max="9" width="11.75390625" style="99" customWidth="1"/>
    <col min="10" max="10" width="11.875" style="99" customWidth="1"/>
    <col min="11" max="11" width="12.00390625" style="99" customWidth="1"/>
    <col min="12" max="12" width="12.25390625" style="99" customWidth="1"/>
    <col min="13" max="13" width="12.75390625" style="99" customWidth="1"/>
    <col min="14" max="14" width="12.25390625" style="99" customWidth="1"/>
    <col min="15" max="15" width="11.00390625" style="99" customWidth="1"/>
    <col min="16" max="16" width="11.25390625" style="99" customWidth="1"/>
    <col min="17" max="17" width="11.75390625" style="99" customWidth="1"/>
    <col min="18" max="18" width="12.00390625" style="98" customWidth="1"/>
    <col min="19" max="19" width="13.25390625" style="99" customWidth="1"/>
    <col min="20" max="20" width="11.625" style="99" customWidth="1"/>
    <col min="21" max="21" width="12.25390625" style="99" customWidth="1"/>
    <col min="22" max="22" width="11.125" style="99" customWidth="1"/>
    <col min="23" max="23" width="11.625" style="99" customWidth="1"/>
    <col min="24" max="24" width="12.625" style="100" customWidth="1"/>
    <col min="25" max="25" width="12.875" style="99" customWidth="1"/>
    <col min="26" max="26" width="10.625" style="99" customWidth="1"/>
    <col min="27" max="27" width="14.875" style="98" customWidth="1"/>
    <col min="28" max="28" width="15.875" style="98" customWidth="1"/>
    <col min="29" max="29" width="18.375" style="98" customWidth="1"/>
    <col min="30" max="30" width="13.25390625" style="76" customWidth="1"/>
    <col min="31" max="16384" width="9.125" style="76" customWidth="1"/>
  </cols>
  <sheetData>
    <row r="1" spans="1:29" ht="18.75" customHeight="1">
      <c r="A1" s="6"/>
      <c r="B1" s="6"/>
      <c r="C1" s="6"/>
      <c r="D1" s="183" t="s">
        <v>115</v>
      </c>
      <c r="E1" s="183"/>
      <c r="F1" s="1"/>
      <c r="AA1" s="203" t="s">
        <v>115</v>
      </c>
      <c r="AB1" s="203"/>
      <c r="AC1" s="203"/>
    </row>
    <row r="2" spans="1:29" ht="64.5" customHeight="1">
      <c r="A2" s="6"/>
      <c r="B2" s="6"/>
      <c r="C2" s="200" t="s">
        <v>116</v>
      </c>
      <c r="D2" s="200"/>
      <c r="E2" s="200"/>
      <c r="F2" s="1"/>
      <c r="AA2" s="201" t="s">
        <v>117</v>
      </c>
      <c r="AB2" s="202"/>
      <c r="AC2" s="202"/>
    </row>
    <row r="3" spans="1:29" ht="16.5">
      <c r="A3" s="73"/>
      <c r="B3" s="74"/>
      <c r="C3" s="75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</row>
    <row r="4" spans="1:29" ht="33" customHeight="1">
      <c r="A4" s="193" t="s">
        <v>111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</row>
    <row r="5" spans="1:29" ht="33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</row>
    <row r="6" spans="1:29" s="79" customFormat="1" ht="17.25" customHeight="1">
      <c r="A6" s="187"/>
      <c r="B6" s="185" t="s">
        <v>12</v>
      </c>
      <c r="C6" s="190" t="s">
        <v>85</v>
      </c>
      <c r="D6" s="191"/>
      <c r="E6" s="192"/>
      <c r="F6" s="190" t="s">
        <v>86</v>
      </c>
      <c r="G6" s="191"/>
      <c r="H6" s="192"/>
      <c r="I6" s="190" t="s">
        <v>87</v>
      </c>
      <c r="J6" s="191"/>
      <c r="K6" s="192"/>
      <c r="L6" s="190" t="s">
        <v>88</v>
      </c>
      <c r="M6" s="191"/>
      <c r="N6" s="192"/>
      <c r="O6" s="190" t="s">
        <v>89</v>
      </c>
      <c r="P6" s="191"/>
      <c r="Q6" s="192"/>
      <c r="R6" s="190" t="s">
        <v>90</v>
      </c>
      <c r="S6" s="191"/>
      <c r="T6" s="192"/>
      <c r="U6" s="190" t="s">
        <v>91</v>
      </c>
      <c r="V6" s="191"/>
      <c r="W6" s="192"/>
      <c r="X6" s="190" t="s">
        <v>92</v>
      </c>
      <c r="Y6" s="191"/>
      <c r="Z6" s="192"/>
      <c r="AA6" s="197" t="s">
        <v>113</v>
      </c>
      <c r="AB6" s="198"/>
      <c r="AC6" s="199"/>
    </row>
    <row r="7" spans="1:29" s="79" customFormat="1" ht="67.5" customHeight="1">
      <c r="A7" s="188"/>
      <c r="B7" s="186"/>
      <c r="C7" s="32" t="s">
        <v>74</v>
      </c>
      <c r="D7" s="32" t="s">
        <v>73</v>
      </c>
      <c r="E7" s="32" t="s">
        <v>72</v>
      </c>
      <c r="F7" s="32" t="s">
        <v>74</v>
      </c>
      <c r="G7" s="32" t="s">
        <v>73</v>
      </c>
      <c r="H7" s="32" t="s">
        <v>72</v>
      </c>
      <c r="I7" s="32" t="s">
        <v>74</v>
      </c>
      <c r="J7" s="32" t="s">
        <v>73</v>
      </c>
      <c r="K7" s="32" t="s">
        <v>72</v>
      </c>
      <c r="L7" s="32" t="s">
        <v>74</v>
      </c>
      <c r="M7" s="32" t="s">
        <v>73</v>
      </c>
      <c r="N7" s="32" t="s">
        <v>72</v>
      </c>
      <c r="O7" s="32" t="s">
        <v>74</v>
      </c>
      <c r="P7" s="32" t="s">
        <v>73</v>
      </c>
      <c r="Q7" s="32" t="s">
        <v>72</v>
      </c>
      <c r="R7" s="32" t="s">
        <v>74</v>
      </c>
      <c r="S7" s="32" t="s">
        <v>73</v>
      </c>
      <c r="T7" s="32" t="s">
        <v>72</v>
      </c>
      <c r="U7" s="32" t="s">
        <v>74</v>
      </c>
      <c r="V7" s="32" t="s">
        <v>73</v>
      </c>
      <c r="W7" s="32" t="s">
        <v>72</v>
      </c>
      <c r="X7" s="30" t="s">
        <v>74</v>
      </c>
      <c r="Y7" s="32" t="s">
        <v>73</v>
      </c>
      <c r="Z7" s="32" t="s">
        <v>72</v>
      </c>
      <c r="AA7" s="32" t="s">
        <v>74</v>
      </c>
      <c r="AB7" s="32" t="s">
        <v>73</v>
      </c>
      <c r="AC7" s="32" t="s">
        <v>72</v>
      </c>
    </row>
    <row r="8" spans="1:29" ht="35.25" customHeight="1">
      <c r="A8" s="80">
        <v>1</v>
      </c>
      <c r="B8" s="81" t="s">
        <v>0</v>
      </c>
      <c r="C8" s="66">
        <v>13440.205</v>
      </c>
      <c r="D8" s="66">
        <v>13500</v>
      </c>
      <c r="E8" s="66">
        <v>4000</v>
      </c>
      <c r="F8" s="82">
        <v>2365.3</v>
      </c>
      <c r="G8" s="41">
        <v>2150</v>
      </c>
      <c r="H8" s="41">
        <v>2000</v>
      </c>
      <c r="I8" s="66">
        <v>3117</v>
      </c>
      <c r="J8" s="66">
        <v>3900</v>
      </c>
      <c r="K8" s="66">
        <v>2000</v>
      </c>
      <c r="L8" s="66">
        <v>3310.831</v>
      </c>
      <c r="M8" s="66">
        <v>3100</v>
      </c>
      <c r="N8" s="66">
        <v>0</v>
      </c>
      <c r="O8" s="66">
        <v>206.5</v>
      </c>
      <c r="P8" s="66">
        <v>0</v>
      </c>
      <c r="Q8" s="66">
        <v>0</v>
      </c>
      <c r="R8" s="66">
        <v>3258.8</v>
      </c>
      <c r="S8" s="66">
        <v>5300</v>
      </c>
      <c r="T8" s="66">
        <v>1000</v>
      </c>
      <c r="U8" s="66">
        <v>5800</v>
      </c>
      <c r="V8" s="66">
        <v>5800</v>
      </c>
      <c r="W8" s="66">
        <v>2000</v>
      </c>
      <c r="X8" s="67">
        <v>5168.036</v>
      </c>
      <c r="Y8" s="66">
        <v>5000</v>
      </c>
      <c r="Z8" s="66">
        <v>700</v>
      </c>
      <c r="AA8" s="66">
        <f>+C8+F8+I8+L8+O8+R8+U8+X8</f>
        <v>36666.672000000006</v>
      </c>
      <c r="AB8" s="66">
        <f aca="true" t="shared" si="0" ref="AB8:AC18">+D8+G8+J8+M8+P8+S8+V8+Y8</f>
        <v>38750</v>
      </c>
      <c r="AC8" s="66">
        <f t="shared" si="0"/>
        <v>11700</v>
      </c>
    </row>
    <row r="9" spans="1:29" ht="35.25" customHeight="1">
      <c r="A9" s="80">
        <v>2</v>
      </c>
      <c r="B9" s="81" t="s">
        <v>1</v>
      </c>
      <c r="C9" s="66">
        <v>43131.231</v>
      </c>
      <c r="D9" s="66">
        <v>51000</v>
      </c>
      <c r="E9" s="66">
        <v>12000</v>
      </c>
      <c r="F9" s="82">
        <f>28204-25520.7</f>
        <v>2683.2999999999993</v>
      </c>
      <c r="G9" s="41">
        <f>26200-23641.8</f>
        <v>2558.2000000000007</v>
      </c>
      <c r="H9" s="41">
        <v>8800</v>
      </c>
      <c r="I9" s="66">
        <v>13620.9</v>
      </c>
      <c r="J9" s="66">
        <v>14100</v>
      </c>
      <c r="K9" s="66">
        <v>2000</v>
      </c>
      <c r="L9" s="66">
        <v>1024.179</v>
      </c>
      <c r="M9" s="66">
        <f>13400-12600</f>
        <v>800</v>
      </c>
      <c r="N9" s="66">
        <v>0</v>
      </c>
      <c r="O9" s="66">
        <v>2140.1</v>
      </c>
      <c r="P9" s="66">
        <v>0</v>
      </c>
      <c r="Q9" s="66">
        <v>0</v>
      </c>
      <c r="R9" s="71"/>
      <c r="S9" s="66">
        <v>3400</v>
      </c>
      <c r="T9" s="66">
        <v>1000</v>
      </c>
      <c r="U9" s="66">
        <v>1800</v>
      </c>
      <c r="V9" s="66">
        <v>1800</v>
      </c>
      <c r="W9" s="66">
        <v>2000</v>
      </c>
      <c r="X9" s="67">
        <f>866.028</f>
        <v>866.028</v>
      </c>
      <c r="Y9" s="66">
        <v>700</v>
      </c>
      <c r="Z9" s="66">
        <v>1500</v>
      </c>
      <c r="AA9" s="66">
        <f aca="true" t="shared" si="1" ref="AA9:AA18">+C9+F9+I9+L9+O9+R9+U9+X9</f>
        <v>65265.738</v>
      </c>
      <c r="AB9" s="66">
        <f t="shared" si="0"/>
        <v>74358.2</v>
      </c>
      <c r="AC9" s="66">
        <f t="shared" si="0"/>
        <v>27300</v>
      </c>
    </row>
    <row r="10" spans="1:29" ht="35.25" customHeight="1">
      <c r="A10" s="80">
        <v>3</v>
      </c>
      <c r="B10" s="81" t="s">
        <v>76</v>
      </c>
      <c r="C10" s="66">
        <v>0</v>
      </c>
      <c r="D10" s="66">
        <v>0</v>
      </c>
      <c r="E10" s="66">
        <v>53000</v>
      </c>
      <c r="F10" s="66">
        <v>0</v>
      </c>
      <c r="G10" s="66">
        <v>0</v>
      </c>
      <c r="H10" s="66">
        <v>20000</v>
      </c>
      <c r="I10" s="66">
        <v>0</v>
      </c>
      <c r="J10" s="66">
        <v>0</v>
      </c>
      <c r="K10" s="66">
        <v>2000</v>
      </c>
      <c r="L10" s="66">
        <v>0</v>
      </c>
      <c r="M10" s="66">
        <v>0</v>
      </c>
      <c r="N10" s="66">
        <v>4000</v>
      </c>
      <c r="O10" s="66">
        <v>0</v>
      </c>
      <c r="P10" s="66">
        <v>2500</v>
      </c>
      <c r="Q10" s="66">
        <v>3500</v>
      </c>
      <c r="R10" s="71"/>
      <c r="S10" s="66"/>
      <c r="T10" s="66">
        <v>7000</v>
      </c>
      <c r="U10" s="66"/>
      <c r="V10" s="66"/>
      <c r="W10" s="66">
        <v>3600</v>
      </c>
      <c r="X10" s="67"/>
      <c r="Y10" s="66"/>
      <c r="Z10" s="66">
        <v>3500</v>
      </c>
      <c r="AA10" s="66">
        <f t="shared" si="1"/>
        <v>0</v>
      </c>
      <c r="AB10" s="66">
        <f t="shared" si="0"/>
        <v>2500</v>
      </c>
      <c r="AC10" s="66">
        <f t="shared" si="0"/>
        <v>96600</v>
      </c>
    </row>
    <row r="11" spans="1:29" ht="35.25" customHeight="1">
      <c r="A11" s="80">
        <v>4</v>
      </c>
      <c r="B11" s="81" t="s">
        <v>2</v>
      </c>
      <c r="C11" s="66">
        <v>54911.05</v>
      </c>
      <c r="D11" s="66">
        <v>42000</v>
      </c>
      <c r="E11" s="66">
        <v>80000</v>
      </c>
      <c r="F11" s="66">
        <v>25520.7</v>
      </c>
      <c r="G11" s="66">
        <v>23641.8</v>
      </c>
      <c r="H11" s="66">
        <v>29780</v>
      </c>
      <c r="I11" s="66">
        <v>0</v>
      </c>
      <c r="J11" s="66">
        <v>0</v>
      </c>
      <c r="K11" s="66">
        <v>20000</v>
      </c>
      <c r="L11" s="66">
        <v>9349.348</v>
      </c>
      <c r="M11" s="66">
        <v>12600</v>
      </c>
      <c r="N11" s="66">
        <v>15000</v>
      </c>
      <c r="O11" s="66">
        <v>7237.6</v>
      </c>
      <c r="P11" s="66">
        <v>10030</v>
      </c>
      <c r="Q11" s="66">
        <v>10030</v>
      </c>
      <c r="R11" s="71">
        <v>14207.6</v>
      </c>
      <c r="S11" s="66">
        <v>11500</v>
      </c>
      <c r="T11" s="66">
        <v>12000</v>
      </c>
      <c r="U11" s="66">
        <v>6500</v>
      </c>
      <c r="V11" s="66">
        <v>6500</v>
      </c>
      <c r="W11" s="66">
        <v>6500</v>
      </c>
      <c r="X11" s="83">
        <v>6393.38</v>
      </c>
      <c r="Y11" s="84">
        <v>4700</v>
      </c>
      <c r="Z11" s="84">
        <v>4700</v>
      </c>
      <c r="AA11" s="66">
        <f t="shared" si="1"/>
        <v>124119.67800000001</v>
      </c>
      <c r="AB11" s="66">
        <f t="shared" si="0"/>
        <v>110971.8</v>
      </c>
      <c r="AC11" s="66">
        <f t="shared" si="0"/>
        <v>178010</v>
      </c>
    </row>
    <row r="12" spans="1:29" ht="35.25" customHeight="1">
      <c r="A12" s="80">
        <v>5</v>
      </c>
      <c r="B12" s="81" t="s">
        <v>3</v>
      </c>
      <c r="C12" s="66">
        <v>12913.825</v>
      </c>
      <c r="D12" s="66">
        <v>17000</v>
      </c>
      <c r="E12" s="66">
        <v>20000</v>
      </c>
      <c r="F12" s="41">
        <v>538</v>
      </c>
      <c r="G12" s="41">
        <v>345</v>
      </c>
      <c r="H12" s="66">
        <v>1000</v>
      </c>
      <c r="I12" s="66">
        <v>308.9</v>
      </c>
      <c r="J12" s="66">
        <v>1165</v>
      </c>
      <c r="K12" s="66">
        <v>1200</v>
      </c>
      <c r="L12" s="66">
        <v>726.1</v>
      </c>
      <c r="M12" s="66">
        <v>550.5</v>
      </c>
      <c r="N12" s="66">
        <v>1000</v>
      </c>
      <c r="O12" s="66">
        <v>426.7</v>
      </c>
      <c r="P12" s="66">
        <f>200+30+50</f>
        <v>280</v>
      </c>
      <c r="Q12" s="66">
        <v>320</v>
      </c>
      <c r="R12" s="66">
        <v>830</v>
      </c>
      <c r="S12" s="66">
        <v>709</v>
      </c>
      <c r="T12" s="66">
        <v>1000</v>
      </c>
      <c r="U12" s="66">
        <v>300</v>
      </c>
      <c r="V12" s="66">
        <v>300</v>
      </c>
      <c r="W12" s="66">
        <v>500</v>
      </c>
      <c r="X12" s="67">
        <v>215.3</v>
      </c>
      <c r="Y12" s="66">
        <v>175</v>
      </c>
      <c r="Z12" s="66">
        <v>170</v>
      </c>
      <c r="AA12" s="66">
        <f t="shared" si="1"/>
        <v>16258.825</v>
      </c>
      <c r="AB12" s="66">
        <f t="shared" si="0"/>
        <v>20524.5</v>
      </c>
      <c r="AC12" s="66">
        <f t="shared" si="0"/>
        <v>25190</v>
      </c>
    </row>
    <row r="13" spans="1:29" ht="35.25" customHeight="1">
      <c r="A13" s="80">
        <v>6</v>
      </c>
      <c r="B13" s="81" t="s">
        <v>4</v>
      </c>
      <c r="C13" s="66">
        <v>38427.21</v>
      </c>
      <c r="D13" s="66">
        <v>31646.35</v>
      </c>
      <c r="E13" s="66">
        <f>98877.2416-372.47</f>
        <v>98504.7716</v>
      </c>
      <c r="F13" s="41">
        <v>3683.2</v>
      </c>
      <c r="G13" s="41">
        <v>4040</v>
      </c>
      <c r="H13" s="66">
        <v>10753</v>
      </c>
      <c r="I13" s="66">
        <v>4057.5</v>
      </c>
      <c r="J13" s="66">
        <v>7930</v>
      </c>
      <c r="K13" s="66">
        <v>2100.8977</v>
      </c>
      <c r="L13" s="66">
        <v>3558.078</v>
      </c>
      <c r="M13" s="66">
        <f>13070.9-270.9-1500</f>
        <v>11300</v>
      </c>
      <c r="N13" s="66">
        <v>10001.0576</v>
      </c>
      <c r="O13" s="66">
        <f>123.4+420.3+289.9</f>
        <v>833.6</v>
      </c>
      <c r="P13" s="66">
        <v>0</v>
      </c>
      <c r="Q13" s="66">
        <v>0</v>
      </c>
      <c r="R13" s="66">
        <f>3810.1-148.5</f>
        <v>3661.6</v>
      </c>
      <c r="S13" s="66">
        <v>4996.7</v>
      </c>
      <c r="T13" s="66">
        <v>5000</v>
      </c>
      <c r="U13" s="66"/>
      <c r="V13" s="66"/>
      <c r="W13" s="66">
        <v>6000</v>
      </c>
      <c r="X13" s="83">
        <v>9526.8</v>
      </c>
      <c r="Y13" s="84"/>
      <c r="Z13" s="66">
        <v>0</v>
      </c>
      <c r="AA13" s="66">
        <f t="shared" si="1"/>
        <v>63747.988</v>
      </c>
      <c r="AB13" s="66">
        <f t="shared" si="0"/>
        <v>59913.049999999996</v>
      </c>
      <c r="AC13" s="66">
        <f t="shared" si="0"/>
        <v>132359.7269</v>
      </c>
    </row>
    <row r="14" spans="1:29" ht="35.25" customHeight="1">
      <c r="A14" s="80">
        <v>7</v>
      </c>
      <c r="B14" s="81" t="s">
        <v>6</v>
      </c>
      <c r="C14" s="66">
        <v>2038.887</v>
      </c>
      <c r="D14" s="66">
        <v>1200</v>
      </c>
      <c r="E14" s="66">
        <f>2000+372.47</f>
        <v>2372.4700000000003</v>
      </c>
      <c r="F14" s="41">
        <v>9361.2</v>
      </c>
      <c r="G14" s="41">
        <v>8749.8</v>
      </c>
      <c r="H14" s="66">
        <v>8527.534</v>
      </c>
      <c r="I14" s="66">
        <v>15</v>
      </c>
      <c r="J14" s="66">
        <v>51.3</v>
      </c>
      <c r="K14" s="66">
        <v>100</v>
      </c>
      <c r="L14" s="66">
        <v>270.138</v>
      </c>
      <c r="M14" s="66">
        <v>270.9</v>
      </c>
      <c r="N14" s="66">
        <v>300</v>
      </c>
      <c r="O14" s="66"/>
      <c r="P14" s="66">
        <f>420+90.4</f>
        <v>510.4</v>
      </c>
      <c r="Q14" s="66">
        <v>530</v>
      </c>
      <c r="R14" s="66">
        <v>122.5</v>
      </c>
      <c r="S14" s="66">
        <v>306.4</v>
      </c>
      <c r="T14" s="66">
        <v>300</v>
      </c>
      <c r="U14" s="66">
        <v>370</v>
      </c>
      <c r="V14" s="66">
        <v>370</v>
      </c>
      <c r="W14" s="66">
        <v>370</v>
      </c>
      <c r="X14" s="83">
        <v>763.24</v>
      </c>
      <c r="Y14" s="84">
        <v>960</v>
      </c>
      <c r="Z14" s="66">
        <v>1000</v>
      </c>
      <c r="AA14" s="66">
        <f t="shared" si="1"/>
        <v>12940.965000000002</v>
      </c>
      <c r="AB14" s="66">
        <f t="shared" si="0"/>
        <v>12418.799999999997</v>
      </c>
      <c r="AC14" s="66">
        <f t="shared" si="0"/>
        <v>13500.004</v>
      </c>
    </row>
    <row r="15" spans="1:29" ht="30" customHeight="1">
      <c r="A15" s="80">
        <v>8</v>
      </c>
      <c r="B15" s="85" t="s">
        <v>7</v>
      </c>
      <c r="C15" s="66">
        <v>14465.344000000001</v>
      </c>
      <c r="D15" s="66">
        <v>35267.6</v>
      </c>
      <c r="E15" s="66">
        <v>35200</v>
      </c>
      <c r="F15" s="41">
        <f>5022.8+38.7</f>
        <v>5061.5</v>
      </c>
      <c r="G15" s="41">
        <v>6145</v>
      </c>
      <c r="H15" s="41">
        <v>8000</v>
      </c>
      <c r="I15" s="66">
        <v>0</v>
      </c>
      <c r="J15" s="66">
        <v>0</v>
      </c>
      <c r="K15" s="66">
        <v>8000</v>
      </c>
      <c r="L15" s="66">
        <v>1229.5</v>
      </c>
      <c r="M15" s="66">
        <v>1500</v>
      </c>
      <c r="N15" s="66">
        <f>3500+5000</f>
        <v>8500</v>
      </c>
      <c r="O15" s="66">
        <v>6012.4</v>
      </c>
      <c r="P15" s="66">
        <f>1500+4500</f>
        <v>6000</v>
      </c>
      <c r="Q15" s="66">
        <v>6017.4726</v>
      </c>
      <c r="R15" s="66">
        <v>867.2</v>
      </c>
      <c r="S15" s="66">
        <v>3000</v>
      </c>
      <c r="T15" s="66">
        <v>9758.9393</v>
      </c>
      <c r="U15" s="66">
        <v>4500</v>
      </c>
      <c r="V15" s="66">
        <v>4500</v>
      </c>
      <c r="W15" s="66">
        <v>7685.4676</v>
      </c>
      <c r="X15" s="86">
        <f>1218.61-0.1</f>
        <v>1218.51</v>
      </c>
      <c r="Y15" s="84">
        <v>1400</v>
      </c>
      <c r="Z15" s="84">
        <v>3028.3448</v>
      </c>
      <c r="AA15" s="66">
        <f t="shared" si="1"/>
        <v>33354.454</v>
      </c>
      <c r="AB15" s="66">
        <f t="shared" si="0"/>
        <v>57812.6</v>
      </c>
      <c r="AC15" s="66">
        <f t="shared" si="0"/>
        <v>86190.2243</v>
      </c>
    </row>
    <row r="16" spans="1:29" s="88" customFormat="1" ht="36.75" customHeight="1">
      <c r="A16" s="80">
        <v>9</v>
      </c>
      <c r="B16" s="87" t="s">
        <v>5</v>
      </c>
      <c r="C16" s="66">
        <v>112690.349</v>
      </c>
      <c r="D16" s="64">
        <v>123263.8</v>
      </c>
      <c r="E16" s="64">
        <f>+'[1]Лист1'!$C$16</f>
        <v>119800.5084035111</v>
      </c>
      <c r="F16" s="82">
        <v>77472.5</v>
      </c>
      <c r="G16" s="82">
        <v>94132</v>
      </c>
      <c r="H16" s="64">
        <f>+'[1]Лист1'!$C$12</f>
        <v>94092.46596792068</v>
      </c>
      <c r="I16" s="66">
        <v>62597.9</v>
      </c>
      <c r="J16" s="66">
        <v>69237.7</v>
      </c>
      <c r="K16" s="64">
        <f>+'[1]Лист1'!$C$14</f>
        <v>67846.10227261731</v>
      </c>
      <c r="L16" s="66">
        <v>54235.3</v>
      </c>
      <c r="M16" s="66">
        <v>63160.5</v>
      </c>
      <c r="N16" s="64">
        <f>+'[1]Лист1'!$C$11</f>
        <v>63198.94241118816</v>
      </c>
      <c r="O16" s="66">
        <v>34128.1</v>
      </c>
      <c r="P16" s="64">
        <v>34128.1</v>
      </c>
      <c r="Q16" s="64">
        <f>+'[1]Лист1'!$C$9</f>
        <v>32902.527435010044</v>
      </c>
      <c r="R16" s="66">
        <v>40713.2</v>
      </c>
      <c r="S16" s="66">
        <v>49818.6</v>
      </c>
      <c r="T16" s="64">
        <f>+'[1]Лист1'!$C$13</f>
        <v>47941.06071678185</v>
      </c>
      <c r="U16" s="66"/>
      <c r="V16" s="64"/>
      <c r="W16" s="64">
        <f>+'[1]Лист1'!$C$15</f>
        <v>32344.532351943886</v>
      </c>
      <c r="X16" s="83">
        <v>38790.9</v>
      </c>
      <c r="Y16" s="84">
        <v>43838.6</v>
      </c>
      <c r="Z16" s="64">
        <f>+'[1]Лист1'!$C$10</f>
        <v>42901.655215447405</v>
      </c>
      <c r="AA16" s="66">
        <f t="shared" si="1"/>
        <v>420628.249</v>
      </c>
      <c r="AB16" s="66">
        <f t="shared" si="0"/>
        <v>477579.29999999993</v>
      </c>
      <c r="AC16" s="66">
        <f t="shared" si="0"/>
        <v>501027.79477442056</v>
      </c>
    </row>
    <row r="17" spans="1:29" ht="47.25" customHeight="1">
      <c r="A17" s="80">
        <v>10</v>
      </c>
      <c r="B17" s="81" t="s">
        <v>71</v>
      </c>
      <c r="C17" s="64">
        <v>10968.6</v>
      </c>
      <c r="D17" s="64">
        <v>5122.25</v>
      </c>
      <c r="E17" s="64">
        <v>5122.25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/>
      <c r="Q17" s="64">
        <v>0</v>
      </c>
      <c r="R17" s="64"/>
      <c r="S17" s="64"/>
      <c r="T17" s="64">
        <v>0</v>
      </c>
      <c r="U17" s="64"/>
      <c r="V17" s="64"/>
      <c r="W17" s="64">
        <v>0</v>
      </c>
      <c r="X17" s="65"/>
      <c r="Y17" s="64"/>
      <c r="Z17" s="64">
        <v>0</v>
      </c>
      <c r="AA17" s="66">
        <f t="shared" si="1"/>
        <v>10968.6</v>
      </c>
      <c r="AB17" s="66">
        <f t="shared" si="0"/>
        <v>5122.25</v>
      </c>
      <c r="AC17" s="66">
        <f t="shared" si="0"/>
        <v>5122.25</v>
      </c>
    </row>
    <row r="18" spans="1:29" s="89" customFormat="1" ht="40.5" customHeight="1">
      <c r="A18" s="80">
        <v>11</v>
      </c>
      <c r="B18" s="85" t="s">
        <v>112</v>
      </c>
      <c r="C18" s="64">
        <v>0</v>
      </c>
      <c r="D18" s="64">
        <v>0</v>
      </c>
      <c r="E18" s="64">
        <v>0</v>
      </c>
      <c r="F18" s="64">
        <v>2064.6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2297.8</v>
      </c>
      <c r="M18" s="64">
        <v>6928.5</v>
      </c>
      <c r="N18" s="64">
        <v>0</v>
      </c>
      <c r="O18" s="64">
        <v>0</v>
      </c>
      <c r="P18" s="64"/>
      <c r="Q18" s="64"/>
      <c r="R18" s="64"/>
      <c r="S18" s="64"/>
      <c r="T18" s="64"/>
      <c r="U18" s="64"/>
      <c r="V18" s="64"/>
      <c r="W18" s="64"/>
      <c r="X18" s="65"/>
      <c r="Y18" s="64"/>
      <c r="Z18" s="64"/>
      <c r="AA18" s="66">
        <f t="shared" si="1"/>
        <v>4362.4</v>
      </c>
      <c r="AB18" s="66">
        <f t="shared" si="0"/>
        <v>6928.5</v>
      </c>
      <c r="AC18" s="66">
        <f t="shared" si="0"/>
        <v>0</v>
      </c>
    </row>
    <row r="19" spans="1:29" ht="35.25" customHeight="1">
      <c r="A19" s="107"/>
      <c r="B19" s="104" t="s">
        <v>8</v>
      </c>
      <c r="C19" s="68">
        <f>SUM(C8:C18)</f>
        <v>302986.701</v>
      </c>
      <c r="D19" s="68">
        <f>SUM(D8:D17)</f>
        <v>320000</v>
      </c>
      <c r="E19" s="68">
        <f>SUM(E8:E18)</f>
        <v>430000.0000035111</v>
      </c>
      <c r="F19" s="68">
        <f>SUM(F8:F18)</f>
        <v>128750.3</v>
      </c>
      <c r="G19" s="68">
        <f>SUM(G8:G18)</f>
        <v>141761.8</v>
      </c>
      <c r="H19" s="68">
        <f>SUM(H8:H17)</f>
        <v>182952.99996792068</v>
      </c>
      <c r="I19" s="68">
        <f aca="true" t="shared" si="2" ref="I19:P19">SUM(I8:I18)</f>
        <v>83717.20000000001</v>
      </c>
      <c r="J19" s="68">
        <f t="shared" si="2"/>
        <v>96384</v>
      </c>
      <c r="K19" s="68">
        <f t="shared" si="2"/>
        <v>105246.99997261731</v>
      </c>
      <c r="L19" s="68">
        <f t="shared" si="2"/>
        <v>76001.274</v>
      </c>
      <c r="M19" s="68">
        <f t="shared" si="2"/>
        <v>100210.4</v>
      </c>
      <c r="N19" s="68">
        <f t="shared" si="2"/>
        <v>102000.00001118815</v>
      </c>
      <c r="O19" s="68">
        <f t="shared" si="2"/>
        <v>50985</v>
      </c>
      <c r="P19" s="68">
        <f t="shared" si="2"/>
        <v>53448.5</v>
      </c>
      <c r="Q19" s="68">
        <f>SUM(Q8:Q17)</f>
        <v>53300.000035010045</v>
      </c>
      <c r="R19" s="68">
        <f>R8+R9+R10+R11+R12+R13+R16</f>
        <v>62671.2</v>
      </c>
      <c r="S19" s="68">
        <f>SUM(S8:S17)</f>
        <v>79030.7</v>
      </c>
      <c r="T19" s="68">
        <f>SUM(T8:T17)</f>
        <v>85000.00001678185</v>
      </c>
      <c r="U19" s="68">
        <f>SUM(U8:U17)</f>
        <v>19270</v>
      </c>
      <c r="V19" s="68">
        <f>SUM(V8:V17)</f>
        <v>19270</v>
      </c>
      <c r="W19" s="68">
        <f>SUM(W8:W17)</f>
        <v>60999.999951943886</v>
      </c>
      <c r="X19" s="105">
        <f>SUM(X8:X18)</f>
        <v>62942.194</v>
      </c>
      <c r="Y19" s="68">
        <f>SUM(Y8:Y17)</f>
        <v>56773.6</v>
      </c>
      <c r="Z19" s="68">
        <f>SUM(Z8:Z17)</f>
        <v>57500.000015447404</v>
      </c>
      <c r="AA19" s="68">
        <f>SUM(AA8:AA18)</f>
        <v>788313.5690000001</v>
      </c>
      <c r="AB19" s="68">
        <f>SUM(AB8:AB18)</f>
        <v>866878.9999999999</v>
      </c>
      <c r="AC19" s="68">
        <f>SUM(AC8:AC18)</f>
        <v>1076999.9999744205</v>
      </c>
    </row>
    <row r="20" spans="1:29" ht="43.5" customHeight="1">
      <c r="A20" s="80">
        <v>12</v>
      </c>
      <c r="B20" s="85" t="s">
        <v>9</v>
      </c>
      <c r="C20" s="66">
        <v>61579.864</v>
      </c>
      <c r="D20" s="66">
        <v>50028.384</v>
      </c>
      <c r="E20" s="66">
        <f>200000+4024.3334+92231.6122+13691</f>
        <v>309946.9456</v>
      </c>
      <c r="F20" s="66">
        <v>0</v>
      </c>
      <c r="G20" s="66">
        <v>0</v>
      </c>
      <c r="H20" s="66">
        <v>50000</v>
      </c>
      <c r="I20" s="66">
        <v>32932.1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4">
        <v>8973.2</v>
      </c>
      <c r="P20" s="66"/>
      <c r="Q20" s="66"/>
      <c r="R20" s="72"/>
      <c r="S20" s="66"/>
      <c r="T20" s="66"/>
      <c r="U20" s="66"/>
      <c r="V20" s="66"/>
      <c r="W20" s="66"/>
      <c r="X20" s="67"/>
      <c r="Y20" s="66"/>
      <c r="Z20" s="66"/>
      <c r="AA20" s="66">
        <f>+C20+F20+I20+L20+O20+R20+U20+X20</f>
        <v>103485.164</v>
      </c>
      <c r="AB20" s="66">
        <f aca="true" t="shared" si="3" ref="AB20:AC23">+D20+G20+J20+M20+P20+S20+V20+Y20</f>
        <v>50028.384</v>
      </c>
      <c r="AC20" s="66">
        <f t="shared" si="3"/>
        <v>359946.9456</v>
      </c>
    </row>
    <row r="21" spans="1:29" ht="57.75" customHeight="1">
      <c r="A21" s="80">
        <v>13</v>
      </c>
      <c r="B21" s="85" t="s">
        <v>75</v>
      </c>
      <c r="C21" s="66">
        <v>2200.5</v>
      </c>
      <c r="D21" s="66">
        <v>69980.6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16387.5</v>
      </c>
      <c r="K21" s="66">
        <v>0</v>
      </c>
      <c r="L21" s="66">
        <v>11903.5</v>
      </c>
      <c r="M21" s="66">
        <v>0</v>
      </c>
      <c r="N21" s="66">
        <v>0</v>
      </c>
      <c r="O21" s="66"/>
      <c r="P21" s="66"/>
      <c r="Q21" s="66"/>
      <c r="R21" s="66"/>
      <c r="S21" s="66"/>
      <c r="T21" s="66"/>
      <c r="U21" s="66"/>
      <c r="V21" s="66"/>
      <c r="W21" s="66"/>
      <c r="X21" s="67"/>
      <c r="Y21" s="66"/>
      <c r="Z21" s="66"/>
      <c r="AA21" s="66">
        <f>+C21+F21+I21+L21+O21+R21+U21+X21</f>
        <v>14104</v>
      </c>
      <c r="AB21" s="66">
        <f t="shared" si="3"/>
        <v>86368.1</v>
      </c>
      <c r="AC21" s="66">
        <f t="shared" si="3"/>
        <v>0</v>
      </c>
    </row>
    <row r="22" spans="1:30" ht="41.25" customHeight="1">
      <c r="A22" s="80">
        <v>14</v>
      </c>
      <c r="B22" s="85" t="s">
        <v>10</v>
      </c>
      <c r="C22" s="66">
        <v>44356.866</v>
      </c>
      <c r="D22" s="66">
        <v>111971.616</v>
      </c>
      <c r="E22" s="66">
        <f>365975.6664-13691</f>
        <v>352284.6664</v>
      </c>
      <c r="F22" s="66">
        <v>0</v>
      </c>
      <c r="G22" s="66">
        <v>0</v>
      </c>
      <c r="H22" s="66">
        <v>46886.028</v>
      </c>
      <c r="I22" s="66">
        <v>7753.2</v>
      </c>
      <c r="J22" s="66">
        <v>54057.1</v>
      </c>
      <c r="K22" s="66">
        <v>62938.205</v>
      </c>
      <c r="L22" s="66">
        <v>0</v>
      </c>
      <c r="M22" s="66">
        <v>0</v>
      </c>
      <c r="N22" s="66">
        <v>37663</v>
      </c>
      <c r="O22" s="66">
        <v>5060.1</v>
      </c>
      <c r="P22" s="66"/>
      <c r="Q22" s="66">
        <v>10760</v>
      </c>
      <c r="R22" s="66"/>
      <c r="S22" s="66"/>
      <c r="T22" s="66">
        <v>24494.855</v>
      </c>
      <c r="U22" s="66"/>
      <c r="V22" s="66"/>
      <c r="W22" s="66">
        <v>10495.9</v>
      </c>
      <c r="X22" s="67"/>
      <c r="Y22" s="66"/>
      <c r="Z22" s="66">
        <v>17530.4</v>
      </c>
      <c r="AA22" s="66">
        <f>+C22+F22+I22+L22+O22+R22+U22+X22</f>
        <v>57170.166</v>
      </c>
      <c r="AB22" s="66">
        <f t="shared" si="3"/>
        <v>166028.716</v>
      </c>
      <c r="AC22" s="66">
        <f>+E22+H22+K22+N22+Q22+T22+W22+Z22</f>
        <v>563053.0544</v>
      </c>
      <c r="AD22" s="76">
        <v>-13691</v>
      </c>
    </row>
    <row r="23" spans="1:29" ht="35.25" customHeight="1">
      <c r="A23" s="107"/>
      <c r="B23" s="106" t="s">
        <v>11</v>
      </c>
      <c r="C23" s="68">
        <f>+C19+C20+C21+C22</f>
        <v>411123.931</v>
      </c>
      <c r="D23" s="68">
        <f aca="true" t="shared" si="4" ref="D23:Z23">+D19+D20+D21+D22</f>
        <v>551980.6000000001</v>
      </c>
      <c r="E23" s="68">
        <f t="shared" si="4"/>
        <v>1092231.612003511</v>
      </c>
      <c r="F23" s="68">
        <f t="shared" si="4"/>
        <v>128750.3</v>
      </c>
      <c r="G23" s="68">
        <f t="shared" si="4"/>
        <v>141761.8</v>
      </c>
      <c r="H23" s="68">
        <f t="shared" si="4"/>
        <v>279839.0279679207</v>
      </c>
      <c r="I23" s="68">
        <f t="shared" si="4"/>
        <v>124402.50000000001</v>
      </c>
      <c r="J23" s="68">
        <f t="shared" si="4"/>
        <v>166828.6</v>
      </c>
      <c r="K23" s="68">
        <f>+K19+K20+K21+K22</f>
        <v>168185.20497261733</v>
      </c>
      <c r="L23" s="68">
        <f>+L19+L20+L21+L22</f>
        <v>87904.774</v>
      </c>
      <c r="M23" s="68">
        <f t="shared" si="4"/>
        <v>100210.4</v>
      </c>
      <c r="N23" s="68">
        <f t="shared" si="4"/>
        <v>139663.00001118815</v>
      </c>
      <c r="O23" s="68">
        <f t="shared" si="4"/>
        <v>65018.299999999996</v>
      </c>
      <c r="P23" s="68">
        <f t="shared" si="4"/>
        <v>53448.5</v>
      </c>
      <c r="Q23" s="68">
        <f t="shared" si="4"/>
        <v>64060.000035010045</v>
      </c>
      <c r="R23" s="68">
        <f t="shared" si="4"/>
        <v>62671.2</v>
      </c>
      <c r="S23" s="68">
        <f t="shared" si="4"/>
        <v>79030.7</v>
      </c>
      <c r="T23" s="68">
        <f t="shared" si="4"/>
        <v>109494.85501678185</v>
      </c>
      <c r="U23" s="68">
        <f t="shared" si="4"/>
        <v>19270</v>
      </c>
      <c r="V23" s="68">
        <f t="shared" si="4"/>
        <v>19270</v>
      </c>
      <c r="W23" s="68">
        <f t="shared" si="4"/>
        <v>71495.89995194388</v>
      </c>
      <c r="X23" s="105">
        <f t="shared" si="4"/>
        <v>62942.194</v>
      </c>
      <c r="Y23" s="68">
        <f t="shared" si="4"/>
        <v>56773.6</v>
      </c>
      <c r="Z23" s="68">
        <f t="shared" si="4"/>
        <v>75030.4000154474</v>
      </c>
      <c r="AA23" s="68">
        <f>+C23+F23+I23+L23+O23+R23+U23+X23</f>
        <v>962083.199</v>
      </c>
      <c r="AB23" s="68">
        <f t="shared" si="3"/>
        <v>1169304.2000000002</v>
      </c>
      <c r="AC23" s="68">
        <f>+E23+H23+K23+N23+Q23+T23+W23+Z23</f>
        <v>1999999.9999744208</v>
      </c>
    </row>
    <row r="24" spans="1:29" ht="16.5">
      <c r="A24" s="91"/>
      <c r="B24" s="92" t="s">
        <v>69</v>
      </c>
      <c r="C24" s="93">
        <f aca="true" t="shared" si="5" ref="C24:AB24">+C23-C22-C16-C17</f>
        <v>243108.116</v>
      </c>
      <c r="D24" s="93">
        <f t="shared" si="5"/>
        <v>311622.9340000001</v>
      </c>
      <c r="E24" s="93">
        <f>+E23-E22-E16-E17</f>
        <v>615024.1871999999</v>
      </c>
      <c r="F24" s="64">
        <f t="shared" si="5"/>
        <v>51277.8</v>
      </c>
      <c r="G24" s="64">
        <f t="shared" si="5"/>
        <v>47629.79999999999</v>
      </c>
      <c r="H24" s="93">
        <f t="shared" si="5"/>
        <v>138860.53400000004</v>
      </c>
      <c r="I24" s="93">
        <f t="shared" si="5"/>
        <v>54051.400000000016</v>
      </c>
      <c r="J24" s="93">
        <f t="shared" si="5"/>
        <v>43533.8</v>
      </c>
      <c r="K24" s="93">
        <f>+K23-K22-K16-K17</f>
        <v>37400.897700000016</v>
      </c>
      <c r="L24" s="93">
        <f t="shared" si="5"/>
        <v>33669.474</v>
      </c>
      <c r="M24" s="93">
        <f t="shared" si="5"/>
        <v>37049.899999999994</v>
      </c>
      <c r="N24" s="93">
        <f t="shared" si="5"/>
        <v>38801.05759999999</v>
      </c>
      <c r="O24" s="93">
        <f>+O23-O22-O16-O20</f>
        <v>16856.899999999998</v>
      </c>
      <c r="P24" s="93">
        <f t="shared" si="5"/>
        <v>19320.4</v>
      </c>
      <c r="Q24" s="93">
        <f t="shared" si="5"/>
        <v>20397.4726</v>
      </c>
      <c r="R24" s="64">
        <f t="shared" si="5"/>
        <v>21958</v>
      </c>
      <c r="S24" s="93">
        <f t="shared" si="5"/>
        <v>29212.1</v>
      </c>
      <c r="T24" s="93">
        <f t="shared" si="5"/>
        <v>37058.9393</v>
      </c>
      <c r="U24" s="93">
        <f t="shared" si="5"/>
        <v>19270</v>
      </c>
      <c r="V24" s="93">
        <f t="shared" si="5"/>
        <v>19270</v>
      </c>
      <c r="W24" s="93">
        <f t="shared" si="5"/>
        <v>28655.467599999993</v>
      </c>
      <c r="X24" s="94">
        <f t="shared" si="5"/>
        <v>24151.294</v>
      </c>
      <c r="Y24" s="93">
        <f t="shared" si="5"/>
        <v>12935</v>
      </c>
      <c r="Z24" s="93">
        <f t="shared" si="5"/>
        <v>14598.344799999999</v>
      </c>
      <c r="AA24" s="64">
        <f>+AA23-AA22-AA16-AA17</f>
        <v>473316.18400000007</v>
      </c>
      <c r="AB24" s="64">
        <f t="shared" si="5"/>
        <v>520573.93400000024</v>
      </c>
      <c r="AC24" s="64">
        <f>+AC23-AC22-AC16-AC17</f>
        <v>930796.9008000002</v>
      </c>
    </row>
    <row r="25" ht="24.75" customHeight="1"/>
    <row r="26" spans="1:29" ht="34.5" customHeight="1">
      <c r="A26" s="196" t="s">
        <v>118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</row>
    <row r="27" spans="2:6" ht="16.5">
      <c r="B27" s="97"/>
      <c r="C27" s="189"/>
      <c r="D27" s="189"/>
      <c r="E27" s="189"/>
      <c r="F27" s="189"/>
    </row>
    <row r="28" spans="3:6" ht="14.25">
      <c r="C28" s="99"/>
      <c r="D28" s="99"/>
      <c r="E28" s="99"/>
      <c r="F28" s="98"/>
    </row>
  </sheetData>
  <sheetProtection/>
  <mergeCells count="19">
    <mergeCell ref="I6:K6"/>
    <mergeCell ref="L6:N6"/>
    <mergeCell ref="O6:Q6"/>
    <mergeCell ref="D1:E1"/>
    <mergeCell ref="C2:E2"/>
    <mergeCell ref="AA2:AC2"/>
    <mergeCell ref="AA1:AC1"/>
    <mergeCell ref="D3:AC3"/>
    <mergeCell ref="A4:AC4"/>
    <mergeCell ref="A26:AC26"/>
    <mergeCell ref="R6:T6"/>
    <mergeCell ref="U6:W6"/>
    <mergeCell ref="X6:Z6"/>
    <mergeCell ref="AA6:AC6"/>
    <mergeCell ref="C27:F27"/>
    <mergeCell ref="A6:A7"/>
    <mergeCell ref="B6:B7"/>
    <mergeCell ref="C6:E6"/>
    <mergeCell ref="F6:H6"/>
  </mergeCells>
  <printOptions/>
  <pageMargins left="0.26" right="0.24" top="0.39" bottom="0.48" header="0.16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6"/>
  <sheetViews>
    <sheetView zoomScalePageLayoutView="0" workbookViewId="0" topLeftCell="A1">
      <selection activeCell="AB2" sqref="AB2:AC2"/>
    </sheetView>
  </sheetViews>
  <sheetFormatPr defaultColWidth="9.00390625" defaultRowHeight="12.75"/>
  <cols>
    <col min="1" max="1" width="5.375" style="96" customWidth="1"/>
    <col min="2" max="2" width="46.125" style="101" customWidth="1"/>
    <col min="3" max="3" width="13.00390625" style="102" hidden="1" customWidth="1"/>
    <col min="4" max="4" width="13.625" style="102" hidden="1" customWidth="1"/>
    <col min="5" max="5" width="12.625" style="102" hidden="1" customWidth="1"/>
    <col min="6" max="6" width="11.625" style="103" hidden="1" customWidth="1"/>
    <col min="7" max="7" width="11.625" style="98" hidden="1" customWidth="1"/>
    <col min="8" max="8" width="13.125" style="99" hidden="1" customWidth="1"/>
    <col min="9" max="9" width="11.75390625" style="99" hidden="1" customWidth="1"/>
    <col min="10" max="10" width="11.875" style="99" hidden="1" customWidth="1"/>
    <col min="11" max="11" width="12.00390625" style="99" hidden="1" customWidth="1"/>
    <col min="12" max="12" width="12.25390625" style="99" hidden="1" customWidth="1"/>
    <col min="13" max="13" width="12.75390625" style="99" hidden="1" customWidth="1"/>
    <col min="14" max="14" width="12.25390625" style="99" hidden="1" customWidth="1"/>
    <col min="15" max="15" width="11.00390625" style="99" hidden="1" customWidth="1"/>
    <col min="16" max="16" width="11.25390625" style="99" hidden="1" customWidth="1"/>
    <col min="17" max="17" width="11.75390625" style="99" hidden="1" customWidth="1"/>
    <col min="18" max="18" width="12.00390625" style="98" hidden="1" customWidth="1"/>
    <col min="19" max="19" width="13.25390625" style="99" hidden="1" customWidth="1"/>
    <col min="20" max="20" width="11.625" style="99" hidden="1" customWidth="1"/>
    <col min="21" max="21" width="12.25390625" style="99" hidden="1" customWidth="1"/>
    <col min="22" max="22" width="11.125" style="99" hidden="1" customWidth="1"/>
    <col min="23" max="23" width="11.625" style="99" hidden="1" customWidth="1"/>
    <col min="24" max="24" width="12.625" style="100" hidden="1" customWidth="1"/>
    <col min="25" max="25" width="12.875" style="99" hidden="1" customWidth="1"/>
    <col min="26" max="26" width="10.625" style="99" hidden="1" customWidth="1"/>
    <col min="27" max="27" width="17.00390625" style="98" customWidth="1"/>
    <col min="28" max="28" width="19.25390625" style="98" customWidth="1"/>
    <col min="29" max="29" width="20.25390625" style="98" customWidth="1"/>
    <col min="30" max="30" width="15.875" style="76" hidden="1" customWidth="1"/>
    <col min="31" max="33" width="0" style="76" hidden="1" customWidth="1"/>
    <col min="34" max="34" width="11.875" style="76" bestFit="1" customWidth="1"/>
    <col min="35" max="16384" width="9.125" style="76" customWidth="1"/>
  </cols>
  <sheetData>
    <row r="1" spans="1:29" ht="18.75" customHeight="1">
      <c r="A1" s="6"/>
      <c r="B1" s="6"/>
      <c r="C1" s="6"/>
      <c r="D1" s="183" t="s">
        <v>115</v>
      </c>
      <c r="E1" s="183"/>
      <c r="F1" s="1"/>
      <c r="AA1" s="204" t="s">
        <v>115</v>
      </c>
      <c r="AB1" s="203"/>
      <c r="AC1" s="203"/>
    </row>
    <row r="2" spans="1:29" ht="64.5" customHeight="1">
      <c r="A2" s="6"/>
      <c r="B2" s="6"/>
      <c r="C2" s="200" t="s">
        <v>116</v>
      </c>
      <c r="D2" s="200"/>
      <c r="E2" s="200"/>
      <c r="F2" s="1"/>
      <c r="AA2" s="162"/>
      <c r="AB2" s="201" t="s">
        <v>143</v>
      </c>
      <c r="AC2" s="201"/>
    </row>
    <row r="3" spans="1:29" ht="51" customHeight="1">
      <c r="A3" s="193" t="s">
        <v>111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</row>
    <row r="4" spans="1:29" ht="27.7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 t="s">
        <v>13</v>
      </c>
    </row>
    <row r="5" spans="1:29" s="79" customFormat="1" ht="48.75" customHeight="1">
      <c r="A5" s="205" t="s">
        <v>12</v>
      </c>
      <c r="B5" s="206"/>
      <c r="C5" s="32" t="s">
        <v>74</v>
      </c>
      <c r="D5" s="32" t="s">
        <v>73</v>
      </c>
      <c r="E5" s="32" t="s">
        <v>72</v>
      </c>
      <c r="F5" s="32" t="s">
        <v>74</v>
      </c>
      <c r="G5" s="32" t="s">
        <v>73</v>
      </c>
      <c r="H5" s="32" t="s">
        <v>72</v>
      </c>
      <c r="I5" s="32" t="s">
        <v>74</v>
      </c>
      <c r="J5" s="32" t="s">
        <v>73</v>
      </c>
      <c r="K5" s="32" t="s">
        <v>72</v>
      </c>
      <c r="L5" s="32" t="s">
        <v>74</v>
      </c>
      <c r="M5" s="32" t="s">
        <v>73</v>
      </c>
      <c r="N5" s="32" t="s">
        <v>72</v>
      </c>
      <c r="O5" s="32" t="s">
        <v>74</v>
      </c>
      <c r="P5" s="32" t="s">
        <v>73</v>
      </c>
      <c r="Q5" s="32" t="s">
        <v>72</v>
      </c>
      <c r="R5" s="32" t="s">
        <v>74</v>
      </c>
      <c r="S5" s="32" t="s">
        <v>73</v>
      </c>
      <c r="T5" s="32" t="s">
        <v>72</v>
      </c>
      <c r="U5" s="32" t="s">
        <v>74</v>
      </c>
      <c r="V5" s="32" t="s">
        <v>73</v>
      </c>
      <c r="W5" s="32" t="s">
        <v>72</v>
      </c>
      <c r="X5" s="30" t="s">
        <v>74</v>
      </c>
      <c r="Y5" s="32" t="s">
        <v>73</v>
      </c>
      <c r="Z5" s="32" t="s">
        <v>72</v>
      </c>
      <c r="AA5" s="32" t="s">
        <v>74</v>
      </c>
      <c r="AB5" s="32" t="s">
        <v>73</v>
      </c>
      <c r="AC5" s="32" t="s">
        <v>72</v>
      </c>
    </row>
    <row r="6" spans="1:29" ht="35.25" customHeight="1">
      <c r="A6" s="80">
        <v>1</v>
      </c>
      <c r="B6" s="81" t="s">
        <v>0</v>
      </c>
      <c r="C6" s="66">
        <v>13440.205</v>
      </c>
      <c r="D6" s="66">
        <v>13500</v>
      </c>
      <c r="E6" s="66">
        <v>4000</v>
      </c>
      <c r="F6" s="82">
        <v>2365.3</v>
      </c>
      <c r="G6" s="41">
        <v>2150</v>
      </c>
      <c r="H6" s="41">
        <v>2000</v>
      </c>
      <c r="I6" s="66">
        <v>3117</v>
      </c>
      <c r="J6" s="66">
        <v>3900</v>
      </c>
      <c r="K6" s="66">
        <v>2000</v>
      </c>
      <c r="L6" s="66">
        <v>3310.831</v>
      </c>
      <c r="M6" s="66">
        <v>3100</v>
      </c>
      <c r="N6" s="66">
        <v>0</v>
      </c>
      <c r="O6" s="66">
        <v>206.5</v>
      </c>
      <c r="P6" s="66">
        <v>0</v>
      </c>
      <c r="Q6" s="66">
        <v>0</v>
      </c>
      <c r="R6" s="66">
        <v>3258.8</v>
      </c>
      <c r="S6" s="66">
        <v>5300</v>
      </c>
      <c r="T6" s="66">
        <v>1000</v>
      </c>
      <c r="U6" s="66">
        <v>5800</v>
      </c>
      <c r="V6" s="66">
        <v>5800</v>
      </c>
      <c r="W6" s="66">
        <v>2000</v>
      </c>
      <c r="X6" s="67">
        <v>5168.036</v>
      </c>
      <c r="Y6" s="66">
        <v>5000</v>
      </c>
      <c r="Z6" s="66">
        <v>700</v>
      </c>
      <c r="AA6" s="66">
        <f>+C6+F6+I6+L6+O6+R6+U6+X6</f>
        <v>36666.672000000006</v>
      </c>
      <c r="AB6" s="66">
        <f aca="true" t="shared" si="0" ref="AB6:AC16">+D6+G6+J6+M6+P6+S6+V6+Y6</f>
        <v>38750</v>
      </c>
      <c r="AC6" s="66">
        <f t="shared" si="0"/>
        <v>11700</v>
      </c>
    </row>
    <row r="7" spans="1:29" ht="35.25" customHeight="1">
      <c r="A7" s="80">
        <v>2</v>
      </c>
      <c r="B7" s="81" t="s">
        <v>1</v>
      </c>
      <c r="C7" s="66">
        <v>43131.231</v>
      </c>
      <c r="D7" s="66">
        <v>51000</v>
      </c>
      <c r="E7" s="66">
        <v>12000</v>
      </c>
      <c r="F7" s="82">
        <f>28204-25520.7</f>
        <v>2683.2999999999993</v>
      </c>
      <c r="G7" s="41">
        <f>26200-23641.8</f>
        <v>2558.2000000000007</v>
      </c>
      <c r="H7" s="41">
        <v>8800</v>
      </c>
      <c r="I7" s="66">
        <v>13620.9</v>
      </c>
      <c r="J7" s="66">
        <v>14100</v>
      </c>
      <c r="K7" s="66">
        <v>2000</v>
      </c>
      <c r="L7" s="66">
        <v>1024.179</v>
      </c>
      <c r="M7" s="66">
        <f>13400-12600</f>
        <v>800</v>
      </c>
      <c r="N7" s="66">
        <v>0</v>
      </c>
      <c r="O7" s="66">
        <v>2140.1</v>
      </c>
      <c r="P7" s="66">
        <v>0</v>
      </c>
      <c r="Q7" s="66">
        <v>0</v>
      </c>
      <c r="R7" s="71"/>
      <c r="S7" s="66">
        <v>3400</v>
      </c>
      <c r="T7" s="66">
        <v>1000</v>
      </c>
      <c r="U7" s="66">
        <v>1800</v>
      </c>
      <c r="V7" s="66">
        <v>1800</v>
      </c>
      <c r="W7" s="66">
        <v>2000</v>
      </c>
      <c r="X7" s="67">
        <f>866.028</f>
        <v>866.028</v>
      </c>
      <c r="Y7" s="66">
        <v>700</v>
      </c>
      <c r="Z7" s="66">
        <v>1500</v>
      </c>
      <c r="AA7" s="66">
        <f aca="true" t="shared" si="1" ref="AA7:AA16">+C7+F7+I7+L7+O7+R7+U7+X7</f>
        <v>65265.738</v>
      </c>
      <c r="AB7" s="66">
        <f t="shared" si="0"/>
        <v>74358.2</v>
      </c>
      <c r="AC7" s="66">
        <f t="shared" si="0"/>
        <v>27300</v>
      </c>
    </row>
    <row r="8" spans="1:29" ht="35.25" customHeight="1">
      <c r="A8" s="80">
        <v>3</v>
      </c>
      <c r="B8" s="81" t="s">
        <v>76</v>
      </c>
      <c r="C8" s="66">
        <v>0</v>
      </c>
      <c r="D8" s="66">
        <v>0</v>
      </c>
      <c r="E8" s="66">
        <v>53000</v>
      </c>
      <c r="F8" s="66">
        <v>0</v>
      </c>
      <c r="G8" s="66">
        <v>0</v>
      </c>
      <c r="H8" s="66">
        <v>20000</v>
      </c>
      <c r="I8" s="66">
        <v>0</v>
      </c>
      <c r="J8" s="66">
        <v>0</v>
      </c>
      <c r="K8" s="66">
        <v>2000</v>
      </c>
      <c r="L8" s="66">
        <v>0</v>
      </c>
      <c r="M8" s="66">
        <v>0</v>
      </c>
      <c r="N8" s="66">
        <v>4000</v>
      </c>
      <c r="O8" s="66">
        <v>0</v>
      </c>
      <c r="P8" s="66">
        <v>2500</v>
      </c>
      <c r="Q8" s="66">
        <v>3500</v>
      </c>
      <c r="R8" s="71"/>
      <c r="S8" s="66"/>
      <c r="T8" s="66">
        <v>7000</v>
      </c>
      <c r="U8" s="66"/>
      <c r="V8" s="66"/>
      <c r="W8" s="66">
        <v>3600</v>
      </c>
      <c r="X8" s="67"/>
      <c r="Y8" s="66"/>
      <c r="Z8" s="66">
        <v>3500</v>
      </c>
      <c r="AA8" s="66">
        <f t="shared" si="1"/>
        <v>0</v>
      </c>
      <c r="AB8" s="66">
        <f t="shared" si="0"/>
        <v>2500</v>
      </c>
      <c r="AC8" s="66">
        <f t="shared" si="0"/>
        <v>96600</v>
      </c>
    </row>
    <row r="9" spans="1:33" ht="35.25" customHeight="1">
      <c r="A9" s="80">
        <v>4</v>
      </c>
      <c r="B9" s="81" t="s">
        <v>2</v>
      </c>
      <c r="C9" s="66">
        <v>54911.05</v>
      </c>
      <c r="D9" s="66">
        <v>42000</v>
      </c>
      <c r="E9" s="66">
        <v>80000</v>
      </c>
      <c r="F9" s="66">
        <v>25520.7</v>
      </c>
      <c r="G9" s="66">
        <v>23641.8</v>
      </c>
      <c r="H9" s="66">
        <v>29780</v>
      </c>
      <c r="I9" s="66">
        <v>0</v>
      </c>
      <c r="J9" s="66">
        <v>0</v>
      </c>
      <c r="K9" s="66">
        <v>20000</v>
      </c>
      <c r="L9" s="66">
        <v>9349.348</v>
      </c>
      <c r="M9" s="66">
        <v>12600</v>
      </c>
      <c r="N9" s="66">
        <v>15000</v>
      </c>
      <c r="O9" s="66">
        <v>7237.6</v>
      </c>
      <c r="P9" s="66">
        <v>10030</v>
      </c>
      <c r="Q9" s="66">
        <v>10030</v>
      </c>
      <c r="R9" s="71">
        <v>14207.6</v>
      </c>
      <c r="S9" s="66">
        <v>11500</v>
      </c>
      <c r="T9" s="66">
        <v>12000</v>
      </c>
      <c r="U9" s="66">
        <v>6500</v>
      </c>
      <c r="V9" s="66">
        <v>6500</v>
      </c>
      <c r="W9" s="66">
        <v>6500</v>
      </c>
      <c r="X9" s="83">
        <v>6393.38</v>
      </c>
      <c r="Y9" s="84">
        <v>4700</v>
      </c>
      <c r="Z9" s="84">
        <v>4700</v>
      </c>
      <c r="AA9" s="66">
        <f t="shared" si="1"/>
        <v>124119.67800000001</v>
      </c>
      <c r="AB9" s="66">
        <f t="shared" si="0"/>
        <v>110971.8</v>
      </c>
      <c r="AC9" s="66">
        <f t="shared" si="0"/>
        <v>178010</v>
      </c>
      <c r="AD9" s="76" t="s">
        <v>130</v>
      </c>
      <c r="AE9" s="76" t="s">
        <v>131</v>
      </c>
      <c r="AF9" s="76" t="s">
        <v>132</v>
      </c>
      <c r="AG9" s="76" t="s">
        <v>133</v>
      </c>
    </row>
    <row r="10" spans="1:33" ht="35.25" customHeight="1">
      <c r="A10" s="80">
        <v>5</v>
      </c>
      <c r="B10" s="81" t="s">
        <v>3</v>
      </c>
      <c r="C10" s="66">
        <v>12913.825</v>
      </c>
      <c r="D10" s="66">
        <v>17000</v>
      </c>
      <c r="E10" s="66">
        <v>20000</v>
      </c>
      <c r="F10" s="41">
        <v>538</v>
      </c>
      <c r="G10" s="41">
        <v>345</v>
      </c>
      <c r="H10" s="66">
        <v>1000</v>
      </c>
      <c r="I10" s="66">
        <v>308.9</v>
      </c>
      <c r="J10" s="66">
        <v>1165</v>
      </c>
      <c r="K10" s="66">
        <v>1200</v>
      </c>
      <c r="L10" s="66">
        <v>726.1</v>
      </c>
      <c r="M10" s="66">
        <v>550.5</v>
      </c>
      <c r="N10" s="66">
        <v>1000</v>
      </c>
      <c r="O10" s="66">
        <v>426.7</v>
      </c>
      <c r="P10" s="66">
        <f>200+30+50</f>
        <v>280</v>
      </c>
      <c r="Q10" s="66">
        <v>320</v>
      </c>
      <c r="R10" s="66">
        <v>830</v>
      </c>
      <c r="S10" s="66">
        <v>709</v>
      </c>
      <c r="T10" s="66">
        <v>1000</v>
      </c>
      <c r="U10" s="66">
        <v>300</v>
      </c>
      <c r="V10" s="66">
        <v>300</v>
      </c>
      <c r="W10" s="66">
        <v>500</v>
      </c>
      <c r="X10" s="67">
        <v>215.3</v>
      </c>
      <c r="Y10" s="66">
        <v>175</v>
      </c>
      <c r="Z10" s="66">
        <v>170</v>
      </c>
      <c r="AA10" s="66">
        <f t="shared" si="1"/>
        <v>16258.825</v>
      </c>
      <c r="AB10" s="66">
        <f t="shared" si="0"/>
        <v>20524.5</v>
      </c>
      <c r="AC10" s="66">
        <f t="shared" si="0"/>
        <v>25190</v>
      </c>
      <c r="AD10" s="76">
        <v>320</v>
      </c>
      <c r="AE10" s="76">
        <v>265</v>
      </c>
      <c r="AF10" s="76">
        <v>320</v>
      </c>
      <c r="AG10" s="76">
        <v>300</v>
      </c>
    </row>
    <row r="11" spans="1:29" ht="35.25" customHeight="1">
      <c r="A11" s="80">
        <v>6</v>
      </c>
      <c r="B11" s="81" t="s">
        <v>4</v>
      </c>
      <c r="C11" s="66">
        <v>38427.21</v>
      </c>
      <c r="D11" s="66">
        <v>31646.35</v>
      </c>
      <c r="E11" s="66">
        <v>98877.2416</v>
      </c>
      <c r="F11" s="41">
        <v>3683.2</v>
      </c>
      <c r="G11" s="41">
        <v>4040</v>
      </c>
      <c r="H11" s="66">
        <v>10753</v>
      </c>
      <c r="I11" s="66">
        <v>4057.5</v>
      </c>
      <c r="J11" s="66">
        <v>7930</v>
      </c>
      <c r="K11" s="66">
        <v>2100.8977</v>
      </c>
      <c r="L11" s="66">
        <v>3558.078</v>
      </c>
      <c r="M11" s="66">
        <f>13070.9-270.9-1500</f>
        <v>11300</v>
      </c>
      <c r="N11" s="66">
        <v>10001.0576</v>
      </c>
      <c r="O11" s="66">
        <f>123.4+420.3+289.9</f>
        <v>833.6</v>
      </c>
      <c r="P11" s="66">
        <v>0</v>
      </c>
      <c r="Q11" s="66">
        <v>0</v>
      </c>
      <c r="R11" s="66">
        <f>3810.1-148.5</f>
        <v>3661.6</v>
      </c>
      <c r="S11" s="66">
        <v>4996.7</v>
      </c>
      <c r="T11" s="66">
        <v>5000</v>
      </c>
      <c r="U11" s="66"/>
      <c r="V11" s="66"/>
      <c r="W11" s="66">
        <v>6000</v>
      </c>
      <c r="X11" s="83">
        <v>9526.8</v>
      </c>
      <c r="Y11" s="84"/>
      <c r="Z11" s="66">
        <v>0</v>
      </c>
      <c r="AA11" s="66">
        <f t="shared" si="1"/>
        <v>63747.988</v>
      </c>
      <c r="AB11" s="66">
        <f t="shared" si="0"/>
        <v>59913.049999999996</v>
      </c>
      <c r="AC11" s="66">
        <v>132359.73</v>
      </c>
    </row>
    <row r="12" spans="1:29" ht="35.25" customHeight="1">
      <c r="A12" s="80">
        <v>7</v>
      </c>
      <c r="B12" s="81" t="s">
        <v>6</v>
      </c>
      <c r="C12" s="66">
        <v>2038.887</v>
      </c>
      <c r="D12" s="66">
        <v>1200</v>
      </c>
      <c r="E12" s="66">
        <v>2000</v>
      </c>
      <c r="F12" s="41">
        <v>9361.2</v>
      </c>
      <c r="G12" s="41">
        <v>8749.8</v>
      </c>
      <c r="H12" s="66">
        <v>8527.534</v>
      </c>
      <c r="I12" s="66">
        <v>15</v>
      </c>
      <c r="J12" s="66">
        <v>51.3</v>
      </c>
      <c r="K12" s="66">
        <v>100</v>
      </c>
      <c r="L12" s="66">
        <v>270.138</v>
      </c>
      <c r="M12" s="66">
        <v>270.9</v>
      </c>
      <c r="N12" s="66">
        <v>300</v>
      </c>
      <c r="O12" s="66"/>
      <c r="P12" s="66">
        <f>420+90.4</f>
        <v>510.4</v>
      </c>
      <c r="Q12" s="66">
        <v>530</v>
      </c>
      <c r="R12" s="66">
        <v>122.5</v>
      </c>
      <c r="S12" s="66">
        <v>306.4</v>
      </c>
      <c r="T12" s="66">
        <v>300</v>
      </c>
      <c r="U12" s="66">
        <v>370</v>
      </c>
      <c r="V12" s="66">
        <v>370</v>
      </c>
      <c r="W12" s="66">
        <v>370</v>
      </c>
      <c r="X12" s="83">
        <v>763.24</v>
      </c>
      <c r="Y12" s="84">
        <v>960</v>
      </c>
      <c r="Z12" s="66">
        <v>1000</v>
      </c>
      <c r="AA12" s="66">
        <f t="shared" si="1"/>
        <v>12940.965000000002</v>
      </c>
      <c r="AB12" s="66">
        <f t="shared" si="0"/>
        <v>12418.799999999997</v>
      </c>
      <c r="AC12" s="66">
        <v>13500</v>
      </c>
    </row>
    <row r="13" spans="1:29" ht="30" customHeight="1">
      <c r="A13" s="80">
        <v>8</v>
      </c>
      <c r="B13" s="85" t="s">
        <v>7</v>
      </c>
      <c r="C13" s="66">
        <v>14465.344000000001</v>
      </c>
      <c r="D13" s="66">
        <v>35267.6</v>
      </c>
      <c r="E13" s="66">
        <v>35200</v>
      </c>
      <c r="F13" s="41">
        <f>5022.8+38.7</f>
        <v>5061.5</v>
      </c>
      <c r="G13" s="41">
        <v>6145</v>
      </c>
      <c r="H13" s="41">
        <v>8000</v>
      </c>
      <c r="I13" s="66">
        <v>0</v>
      </c>
      <c r="J13" s="66">
        <v>0</v>
      </c>
      <c r="K13" s="66">
        <v>8000</v>
      </c>
      <c r="L13" s="66">
        <v>1229.5</v>
      </c>
      <c r="M13" s="66">
        <v>1500</v>
      </c>
      <c r="N13" s="66">
        <f>3500+5000</f>
        <v>8500</v>
      </c>
      <c r="O13" s="66">
        <v>6012.4</v>
      </c>
      <c r="P13" s="66">
        <f>1500+4500</f>
        <v>6000</v>
      </c>
      <c r="Q13" s="66">
        <v>6017.4726</v>
      </c>
      <c r="R13" s="66">
        <v>867.2</v>
      </c>
      <c r="S13" s="66">
        <v>3000</v>
      </c>
      <c r="T13" s="66">
        <v>9758.9393</v>
      </c>
      <c r="U13" s="66">
        <v>4500</v>
      </c>
      <c r="V13" s="66">
        <v>4500</v>
      </c>
      <c r="W13" s="66">
        <v>7685.4676</v>
      </c>
      <c r="X13" s="86">
        <f>1218.61-0.1</f>
        <v>1218.51</v>
      </c>
      <c r="Y13" s="84">
        <v>1400</v>
      </c>
      <c r="Z13" s="84">
        <v>3028.3448</v>
      </c>
      <c r="AA13" s="66">
        <f t="shared" si="1"/>
        <v>33354.454</v>
      </c>
      <c r="AB13" s="66">
        <f t="shared" si="0"/>
        <v>57812.6</v>
      </c>
      <c r="AC13" s="66">
        <f t="shared" si="0"/>
        <v>86190.2243</v>
      </c>
    </row>
    <row r="14" spans="1:34" s="88" customFormat="1" ht="36.75" customHeight="1">
      <c r="A14" s="80">
        <v>9</v>
      </c>
      <c r="B14" s="87" t="s">
        <v>5</v>
      </c>
      <c r="C14" s="66">
        <v>112690.349</v>
      </c>
      <c r="D14" s="64">
        <v>123263.8</v>
      </c>
      <c r="E14" s="64">
        <f>+'[1]Лист1'!$C$16</f>
        <v>119800.5084035111</v>
      </c>
      <c r="F14" s="82">
        <v>77472.5</v>
      </c>
      <c r="G14" s="82">
        <v>94132</v>
      </c>
      <c r="H14" s="64">
        <f>+'[1]Лист1'!$C$12</f>
        <v>94092.46596792068</v>
      </c>
      <c r="I14" s="66">
        <v>62597.9</v>
      </c>
      <c r="J14" s="66">
        <v>69237.7</v>
      </c>
      <c r="K14" s="64">
        <f>+'[1]Лист1'!$C$14</f>
        <v>67846.10227261731</v>
      </c>
      <c r="L14" s="66">
        <v>54235.3</v>
      </c>
      <c r="M14" s="66">
        <v>63160.5</v>
      </c>
      <c r="N14" s="64">
        <f>+'[1]Лист1'!$C$11</f>
        <v>63198.94241118816</v>
      </c>
      <c r="O14" s="66">
        <v>34128.1</v>
      </c>
      <c r="P14" s="64">
        <v>34128.1</v>
      </c>
      <c r="Q14" s="64">
        <f>+'[1]Лист1'!$C$9</f>
        <v>32902.527435010044</v>
      </c>
      <c r="R14" s="66">
        <v>40713.2</v>
      </c>
      <c r="S14" s="66">
        <v>49818.6</v>
      </c>
      <c r="T14" s="64">
        <f>+'[1]Лист1'!$C$13</f>
        <v>47941.06071678185</v>
      </c>
      <c r="U14" s="66"/>
      <c r="V14" s="64"/>
      <c r="W14" s="64">
        <f>+'[1]Лист1'!$C$15</f>
        <v>32344.532351943886</v>
      </c>
      <c r="X14" s="83">
        <v>38790.9</v>
      </c>
      <c r="Y14" s="84">
        <v>43838.6</v>
      </c>
      <c r="Z14" s="64">
        <f>+'[1]Лист1'!$C$10</f>
        <v>42901.655215447405</v>
      </c>
      <c r="AA14" s="66">
        <f t="shared" si="1"/>
        <v>420628.249</v>
      </c>
      <c r="AB14" s="66">
        <f t="shared" si="0"/>
        <v>477579.29999999993</v>
      </c>
      <c r="AC14" s="169">
        <v>501027.795</v>
      </c>
      <c r="AD14" s="168">
        <v>501027.795</v>
      </c>
      <c r="AE14" s="168">
        <v>501027.795</v>
      </c>
      <c r="AF14" s="168">
        <v>501027.795</v>
      </c>
      <c r="AG14" s="168">
        <v>501027.795</v>
      </c>
      <c r="AH14" s="168"/>
    </row>
    <row r="15" spans="1:33" ht="47.25" customHeight="1">
      <c r="A15" s="80">
        <v>10</v>
      </c>
      <c r="B15" s="81" t="s">
        <v>71</v>
      </c>
      <c r="C15" s="64">
        <v>10968.6</v>
      </c>
      <c r="D15" s="64">
        <v>5122.25</v>
      </c>
      <c r="E15" s="64">
        <v>5122.25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/>
      <c r="Q15" s="64">
        <v>0</v>
      </c>
      <c r="R15" s="64"/>
      <c r="S15" s="64"/>
      <c r="T15" s="64">
        <v>0</v>
      </c>
      <c r="U15" s="64"/>
      <c r="V15" s="64"/>
      <c r="W15" s="64">
        <v>0</v>
      </c>
      <c r="X15" s="65"/>
      <c r="Y15" s="64"/>
      <c r="Z15" s="64">
        <v>0</v>
      </c>
      <c r="AA15" s="66">
        <f t="shared" si="1"/>
        <v>10968.6</v>
      </c>
      <c r="AB15" s="66">
        <f t="shared" si="0"/>
        <v>5122.25</v>
      </c>
      <c r="AC15" s="180">
        <v>5122.25</v>
      </c>
      <c r="AD15" s="76">
        <v>5122.25</v>
      </c>
      <c r="AE15" s="76">
        <v>5122.25</v>
      </c>
      <c r="AF15" s="76">
        <v>5122.25</v>
      </c>
      <c r="AG15" s="76">
        <v>5122.25</v>
      </c>
    </row>
    <row r="16" spans="1:29" s="89" customFormat="1" ht="40.5" customHeight="1">
      <c r="A16" s="80">
        <v>11</v>
      </c>
      <c r="B16" s="85" t="s">
        <v>112</v>
      </c>
      <c r="C16" s="64">
        <v>0</v>
      </c>
      <c r="D16" s="64">
        <v>0</v>
      </c>
      <c r="E16" s="64">
        <v>0</v>
      </c>
      <c r="F16" s="64">
        <v>2064.6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2297.8</v>
      </c>
      <c r="M16" s="64">
        <v>6928.5</v>
      </c>
      <c r="N16" s="64">
        <v>0</v>
      </c>
      <c r="O16" s="64">
        <v>0</v>
      </c>
      <c r="P16" s="64"/>
      <c r="Q16" s="64"/>
      <c r="R16" s="64"/>
      <c r="S16" s="64"/>
      <c r="T16" s="64"/>
      <c r="U16" s="64"/>
      <c r="V16" s="64"/>
      <c r="W16" s="64"/>
      <c r="X16" s="65"/>
      <c r="Y16" s="64"/>
      <c r="Z16" s="64"/>
      <c r="AA16" s="66">
        <f t="shared" si="1"/>
        <v>4362.4</v>
      </c>
      <c r="AB16" s="66">
        <f t="shared" si="0"/>
        <v>6928.5</v>
      </c>
      <c r="AC16" s="66">
        <f t="shared" si="0"/>
        <v>0</v>
      </c>
    </row>
    <row r="17" spans="1:30" ht="35.25" customHeight="1">
      <c r="A17" s="107"/>
      <c r="B17" s="104" t="s">
        <v>8</v>
      </c>
      <c r="C17" s="68">
        <f>SUM(C6:C16)</f>
        <v>302986.701</v>
      </c>
      <c r="D17" s="68">
        <f>SUM(D6:D15)</f>
        <v>320000</v>
      </c>
      <c r="E17" s="68">
        <f>SUM(E6:E16)</f>
        <v>430000.0000035111</v>
      </c>
      <c r="F17" s="68">
        <f>SUM(F6:F16)</f>
        <v>128750.3</v>
      </c>
      <c r="G17" s="68">
        <f>SUM(G6:G16)</f>
        <v>141761.8</v>
      </c>
      <c r="H17" s="68">
        <f>SUM(H6:H15)</f>
        <v>182952.99996792068</v>
      </c>
      <c r="I17" s="68">
        <f aca="true" t="shared" si="2" ref="I17:P17">SUM(I6:I16)</f>
        <v>83717.20000000001</v>
      </c>
      <c r="J17" s="68">
        <f t="shared" si="2"/>
        <v>96384</v>
      </c>
      <c r="K17" s="68">
        <f t="shared" si="2"/>
        <v>105246.99997261731</v>
      </c>
      <c r="L17" s="68">
        <f t="shared" si="2"/>
        <v>76001.274</v>
      </c>
      <c r="M17" s="68">
        <f t="shared" si="2"/>
        <v>100210.4</v>
      </c>
      <c r="N17" s="68">
        <f t="shared" si="2"/>
        <v>102000.00001118815</v>
      </c>
      <c r="O17" s="68">
        <f t="shared" si="2"/>
        <v>50985</v>
      </c>
      <c r="P17" s="68">
        <f t="shared" si="2"/>
        <v>53448.5</v>
      </c>
      <c r="Q17" s="68">
        <f>SUM(Q6:Q15)</f>
        <v>53300.000035010045</v>
      </c>
      <c r="R17" s="68">
        <f>R6+R7+R8+R9+R10+R11+R14</f>
        <v>62671.2</v>
      </c>
      <c r="S17" s="68">
        <f>SUM(S6:S15)</f>
        <v>79030.7</v>
      </c>
      <c r="T17" s="68">
        <f>SUM(T6:T15)</f>
        <v>85000.00001678185</v>
      </c>
      <c r="U17" s="68">
        <f>SUM(U6:U15)</f>
        <v>19270</v>
      </c>
      <c r="V17" s="68">
        <f>SUM(V6:V15)</f>
        <v>19270</v>
      </c>
      <c r="W17" s="68">
        <f>SUM(W6:W15)</f>
        <v>60999.999951943886</v>
      </c>
      <c r="X17" s="105">
        <f>SUM(X6:X16)</f>
        <v>62942.194</v>
      </c>
      <c r="Y17" s="68">
        <f>SUM(Y6:Y15)</f>
        <v>56773.6</v>
      </c>
      <c r="Z17" s="68">
        <f>SUM(Z6:Z15)</f>
        <v>57500.000015447404</v>
      </c>
      <c r="AA17" s="68">
        <f>SUM(AA6:AA16)</f>
        <v>788313.5690000001</v>
      </c>
      <c r="AB17" s="68">
        <f>SUM(AB6:AB16)</f>
        <v>866878.9999999999</v>
      </c>
      <c r="AC17" s="68">
        <f>SUM(AC6:AC16)</f>
        <v>1076999.9993</v>
      </c>
      <c r="AD17" s="76">
        <f>+AC17-AC14</f>
        <v>575972.2043000001</v>
      </c>
    </row>
    <row r="18" spans="1:34" ht="43.5" customHeight="1">
      <c r="A18" s="80">
        <v>12</v>
      </c>
      <c r="B18" s="85" t="s">
        <v>9</v>
      </c>
      <c r="C18" s="66">
        <v>61579.864</v>
      </c>
      <c r="D18" s="66">
        <v>50028.384</v>
      </c>
      <c r="E18" s="66">
        <f>200000+4024.3334+92231.6122+13691</f>
        <v>309946.9456</v>
      </c>
      <c r="F18" s="66">
        <v>0</v>
      </c>
      <c r="G18" s="66">
        <v>0</v>
      </c>
      <c r="H18" s="66">
        <v>50000</v>
      </c>
      <c r="I18" s="66">
        <v>32932.1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4">
        <v>8973.2</v>
      </c>
      <c r="P18" s="66"/>
      <c r="Q18" s="66"/>
      <c r="R18" s="72"/>
      <c r="S18" s="66"/>
      <c r="T18" s="66"/>
      <c r="U18" s="66"/>
      <c r="V18" s="66"/>
      <c r="W18" s="66"/>
      <c r="X18" s="67"/>
      <c r="Y18" s="66"/>
      <c r="Z18" s="66"/>
      <c r="AA18" s="66">
        <f aca="true" t="shared" si="3" ref="AA18:AB21">+C18+F18+I18+L18+O18+R18+U18+X18</f>
        <v>103485.164</v>
      </c>
      <c r="AB18" s="66">
        <f t="shared" si="3"/>
        <v>50028.384</v>
      </c>
      <c r="AC18" s="67">
        <f>346255.95+101+0.304</f>
        <v>346357.254</v>
      </c>
      <c r="AD18" s="76">
        <f>+AC18-48.45</f>
        <v>346308.804</v>
      </c>
      <c r="AH18" s="170"/>
    </row>
    <row r="19" spans="1:29" ht="57.75" customHeight="1">
      <c r="A19" s="80">
        <v>13</v>
      </c>
      <c r="B19" s="85" t="s">
        <v>75</v>
      </c>
      <c r="C19" s="66">
        <v>2200.5</v>
      </c>
      <c r="D19" s="66">
        <v>69980.6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16387.5</v>
      </c>
      <c r="K19" s="66">
        <v>0</v>
      </c>
      <c r="L19" s="66">
        <v>11903.5</v>
      </c>
      <c r="M19" s="66">
        <v>0</v>
      </c>
      <c r="N19" s="66">
        <v>0</v>
      </c>
      <c r="O19" s="66"/>
      <c r="P19" s="66"/>
      <c r="Q19" s="66"/>
      <c r="R19" s="66"/>
      <c r="S19" s="66"/>
      <c r="T19" s="66"/>
      <c r="U19" s="66"/>
      <c r="V19" s="66"/>
      <c r="W19" s="66"/>
      <c r="X19" s="67"/>
      <c r="Y19" s="66"/>
      <c r="Z19" s="66"/>
      <c r="AA19" s="66">
        <f t="shared" si="3"/>
        <v>14104</v>
      </c>
      <c r="AB19" s="66">
        <f t="shared" si="3"/>
        <v>86368.1</v>
      </c>
      <c r="AC19" s="67">
        <v>57196.782</v>
      </c>
    </row>
    <row r="20" spans="1:30" ht="41.25" customHeight="1">
      <c r="A20" s="80">
        <v>14</v>
      </c>
      <c r="B20" s="85" t="s">
        <v>10</v>
      </c>
      <c r="C20" s="66">
        <v>44356.866</v>
      </c>
      <c r="D20" s="66">
        <v>111971.616</v>
      </c>
      <c r="E20" s="66">
        <f>365975.6664-13691</f>
        <v>352284.6664</v>
      </c>
      <c r="F20" s="66">
        <v>0</v>
      </c>
      <c r="G20" s="66">
        <v>0</v>
      </c>
      <c r="H20" s="66">
        <v>46886.028</v>
      </c>
      <c r="I20" s="66">
        <v>7753.2</v>
      </c>
      <c r="J20" s="66">
        <v>54057.1</v>
      </c>
      <c r="K20" s="66">
        <v>62938.205</v>
      </c>
      <c r="L20" s="66">
        <v>0</v>
      </c>
      <c r="M20" s="66">
        <v>0</v>
      </c>
      <c r="N20" s="66">
        <v>37663</v>
      </c>
      <c r="O20" s="66">
        <v>5060.1</v>
      </c>
      <c r="P20" s="66"/>
      <c r="Q20" s="66">
        <v>10760</v>
      </c>
      <c r="R20" s="66"/>
      <c r="S20" s="66"/>
      <c r="T20" s="66">
        <v>24494.855</v>
      </c>
      <c r="U20" s="66"/>
      <c r="V20" s="66"/>
      <c r="W20" s="66">
        <v>10495.9</v>
      </c>
      <c r="X20" s="67"/>
      <c r="Y20" s="66"/>
      <c r="Z20" s="66">
        <v>17530.4</v>
      </c>
      <c r="AA20" s="66">
        <f t="shared" si="3"/>
        <v>57170.166</v>
      </c>
      <c r="AB20" s="66">
        <f t="shared" si="3"/>
        <v>166028.716</v>
      </c>
      <c r="AC20" s="181">
        <v>576642.747</v>
      </c>
      <c r="AD20" s="76">
        <f>15045826.9+2484606.3+955653.4+9540188.4+7118013.4+3642923.3+19547713.4+18116016.2+31467036.6+31471169+12992155.8+11399748.1+8261378.9+38624650.7+306389955.2+59585711.2</f>
        <v>576642746.8000001</v>
      </c>
    </row>
    <row r="21" spans="1:34" ht="35.25" customHeight="1">
      <c r="A21" s="107"/>
      <c r="B21" s="106" t="s">
        <v>11</v>
      </c>
      <c r="C21" s="68">
        <f>+C17+C18+C19+C20</f>
        <v>411123.931</v>
      </c>
      <c r="D21" s="68">
        <f aca="true" t="shared" si="4" ref="D21:Z21">+D17+D18+D19+D20</f>
        <v>551980.6000000001</v>
      </c>
      <c r="E21" s="68">
        <f t="shared" si="4"/>
        <v>1092231.612003511</v>
      </c>
      <c r="F21" s="68">
        <f t="shared" si="4"/>
        <v>128750.3</v>
      </c>
      <c r="G21" s="68">
        <f t="shared" si="4"/>
        <v>141761.8</v>
      </c>
      <c r="H21" s="68">
        <f t="shared" si="4"/>
        <v>279839.0279679207</v>
      </c>
      <c r="I21" s="68">
        <f t="shared" si="4"/>
        <v>124402.50000000001</v>
      </c>
      <c r="J21" s="68">
        <f t="shared" si="4"/>
        <v>166828.6</v>
      </c>
      <c r="K21" s="68">
        <f>+K17+K18+K19+K20</f>
        <v>168185.20497261733</v>
      </c>
      <c r="L21" s="68">
        <f>+L17+L18+L19+L20</f>
        <v>87904.774</v>
      </c>
      <c r="M21" s="68">
        <f t="shared" si="4"/>
        <v>100210.4</v>
      </c>
      <c r="N21" s="68">
        <f t="shared" si="4"/>
        <v>139663.00001118815</v>
      </c>
      <c r="O21" s="68">
        <f t="shared" si="4"/>
        <v>65018.299999999996</v>
      </c>
      <c r="P21" s="68">
        <f t="shared" si="4"/>
        <v>53448.5</v>
      </c>
      <c r="Q21" s="68">
        <f t="shared" si="4"/>
        <v>64060.000035010045</v>
      </c>
      <c r="R21" s="68">
        <f t="shared" si="4"/>
        <v>62671.2</v>
      </c>
      <c r="S21" s="68">
        <f t="shared" si="4"/>
        <v>79030.7</v>
      </c>
      <c r="T21" s="68">
        <f t="shared" si="4"/>
        <v>109494.85501678185</v>
      </c>
      <c r="U21" s="68">
        <f t="shared" si="4"/>
        <v>19270</v>
      </c>
      <c r="V21" s="68">
        <f t="shared" si="4"/>
        <v>19270</v>
      </c>
      <c r="W21" s="68">
        <f t="shared" si="4"/>
        <v>71495.89995194388</v>
      </c>
      <c r="X21" s="105">
        <f t="shared" si="4"/>
        <v>62942.194</v>
      </c>
      <c r="Y21" s="68">
        <f t="shared" si="4"/>
        <v>56773.6</v>
      </c>
      <c r="Z21" s="68">
        <f t="shared" si="4"/>
        <v>75030.4000154474</v>
      </c>
      <c r="AA21" s="68">
        <f t="shared" si="3"/>
        <v>962083.199</v>
      </c>
      <c r="AB21" s="68">
        <f t="shared" si="3"/>
        <v>1169304.2000000002</v>
      </c>
      <c r="AC21" s="105">
        <f>SUM(AC17:AC20)</f>
        <v>2057196.7822999998</v>
      </c>
      <c r="AD21" s="76">
        <f>+AD20-13691000-122040-48000-16000</f>
        <v>562765706.8000001</v>
      </c>
      <c r="AH21" s="170"/>
    </row>
    <row r="22" spans="1:29" ht="16.5" hidden="1">
      <c r="A22" s="91"/>
      <c r="B22" s="92" t="s">
        <v>69</v>
      </c>
      <c r="C22" s="93">
        <f aca="true" t="shared" si="5" ref="C22:AB22">+C21-C20-C14-C15</f>
        <v>243108.116</v>
      </c>
      <c r="D22" s="93">
        <f t="shared" si="5"/>
        <v>311622.9340000001</v>
      </c>
      <c r="E22" s="93">
        <f>+E21-E20-E14-E15</f>
        <v>615024.1871999999</v>
      </c>
      <c r="F22" s="64">
        <f t="shared" si="5"/>
        <v>51277.8</v>
      </c>
      <c r="G22" s="64">
        <f t="shared" si="5"/>
        <v>47629.79999999999</v>
      </c>
      <c r="H22" s="93">
        <f t="shared" si="5"/>
        <v>138860.53400000004</v>
      </c>
      <c r="I22" s="93">
        <f t="shared" si="5"/>
        <v>54051.400000000016</v>
      </c>
      <c r="J22" s="93">
        <f t="shared" si="5"/>
        <v>43533.8</v>
      </c>
      <c r="K22" s="93">
        <f>+K21-K20-K14-K15</f>
        <v>37400.897700000016</v>
      </c>
      <c r="L22" s="93">
        <f t="shared" si="5"/>
        <v>33669.474</v>
      </c>
      <c r="M22" s="93">
        <f t="shared" si="5"/>
        <v>37049.899999999994</v>
      </c>
      <c r="N22" s="93">
        <f t="shared" si="5"/>
        <v>38801.05759999999</v>
      </c>
      <c r="O22" s="93">
        <f>+O21-O20-O14-O18</f>
        <v>16856.899999999998</v>
      </c>
      <c r="P22" s="93">
        <f t="shared" si="5"/>
        <v>19320.4</v>
      </c>
      <c r="Q22" s="93">
        <f t="shared" si="5"/>
        <v>20397.4726</v>
      </c>
      <c r="R22" s="64">
        <f t="shared" si="5"/>
        <v>21958</v>
      </c>
      <c r="S22" s="93">
        <f t="shared" si="5"/>
        <v>29212.1</v>
      </c>
      <c r="T22" s="93">
        <f t="shared" si="5"/>
        <v>37058.9393</v>
      </c>
      <c r="U22" s="93">
        <f t="shared" si="5"/>
        <v>19270</v>
      </c>
      <c r="V22" s="93">
        <f t="shared" si="5"/>
        <v>19270</v>
      </c>
      <c r="W22" s="93">
        <f t="shared" si="5"/>
        <v>28655.467599999993</v>
      </c>
      <c r="X22" s="94">
        <f t="shared" si="5"/>
        <v>24151.294</v>
      </c>
      <c r="Y22" s="93">
        <f t="shared" si="5"/>
        <v>12935</v>
      </c>
      <c r="Z22" s="93">
        <f t="shared" si="5"/>
        <v>14598.344799999999</v>
      </c>
      <c r="AA22" s="64">
        <f>+AA21-AA20-AA14-AA15</f>
        <v>473316.18400000007</v>
      </c>
      <c r="AB22" s="64">
        <f t="shared" si="5"/>
        <v>520573.93400000024</v>
      </c>
      <c r="AC22" s="64">
        <f>+AC21-AC20-AC14-AC15</f>
        <v>974403.9903</v>
      </c>
    </row>
    <row r="23" ht="24.75" customHeight="1"/>
    <row r="24" spans="1:29" ht="34.5" customHeight="1">
      <c r="A24" s="196" t="s">
        <v>118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</row>
    <row r="25" spans="2:6" ht="16.5">
      <c r="B25" s="97"/>
      <c r="C25" s="189"/>
      <c r="D25" s="189"/>
      <c r="E25" s="189"/>
      <c r="F25" s="189"/>
    </row>
    <row r="26" spans="3:6" ht="14.25">
      <c r="C26" s="99"/>
      <c r="D26" s="99"/>
      <c r="E26" s="99"/>
      <c r="F26" s="98"/>
    </row>
  </sheetData>
  <sheetProtection/>
  <mergeCells count="8">
    <mergeCell ref="C25:F25"/>
    <mergeCell ref="A24:AC24"/>
    <mergeCell ref="AB2:AC2"/>
    <mergeCell ref="D1:E1"/>
    <mergeCell ref="AA1:AC1"/>
    <mergeCell ref="C2:E2"/>
    <mergeCell ref="A3:AC3"/>
    <mergeCell ref="A5:B5"/>
  </mergeCells>
  <printOptions/>
  <pageMargins left="0.74" right="0.24" top="0.27" bottom="0.27" header="0.16" footer="0.17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3"/>
  <sheetViews>
    <sheetView zoomScalePageLayoutView="0" workbookViewId="0" topLeftCell="A1">
      <selection activeCell="AA2" sqref="AA2:AC2"/>
    </sheetView>
  </sheetViews>
  <sheetFormatPr defaultColWidth="9.00390625" defaultRowHeight="24" customHeight="1"/>
  <cols>
    <col min="1" max="1" width="4.375" style="108" customWidth="1"/>
    <col min="2" max="2" width="45.125" style="18" customWidth="1"/>
    <col min="3" max="3" width="16.00390625" style="54" hidden="1" customWidth="1"/>
    <col min="4" max="4" width="17.00390625" style="54" hidden="1" customWidth="1"/>
    <col min="5" max="5" width="17.75390625" style="54" hidden="1" customWidth="1"/>
    <col min="6" max="6" width="16.75390625" style="50" hidden="1" customWidth="1"/>
    <col min="7" max="7" width="18.00390625" style="50" hidden="1" customWidth="1"/>
    <col min="8" max="8" width="15.375" style="50" hidden="1" customWidth="1"/>
    <col min="9" max="10" width="16.125" style="137" hidden="1" customWidth="1"/>
    <col min="11" max="11" width="15.375" style="50" hidden="1" customWidth="1"/>
    <col min="12" max="12" width="13.75390625" style="140" hidden="1" customWidth="1"/>
    <col min="13" max="13" width="19.375" style="140" hidden="1" customWidth="1"/>
    <col min="14" max="14" width="14.875" style="50" hidden="1" customWidth="1"/>
    <col min="15" max="15" width="16.00390625" style="50" hidden="1" customWidth="1"/>
    <col min="16" max="16" width="13.875" style="50" hidden="1" customWidth="1"/>
    <col min="17" max="17" width="14.625" style="50" hidden="1" customWidth="1"/>
    <col min="18" max="18" width="18.625" style="50" hidden="1" customWidth="1"/>
    <col min="19" max="19" width="21.00390625" style="50" hidden="1" customWidth="1"/>
    <col min="20" max="20" width="19.375" style="50" hidden="1" customWidth="1"/>
    <col min="21" max="21" width="16.00390625" style="50" hidden="1" customWidth="1"/>
    <col min="22" max="22" width="19.875" style="50" hidden="1" customWidth="1"/>
    <col min="23" max="23" width="15.25390625" style="50" hidden="1" customWidth="1"/>
    <col min="24" max="24" width="12.125" style="50" hidden="1" customWidth="1"/>
    <col min="25" max="25" width="14.75390625" style="50" hidden="1" customWidth="1"/>
    <col min="26" max="26" width="12.875" style="50" hidden="1" customWidth="1"/>
    <col min="27" max="27" width="15.375" style="137" customWidth="1"/>
    <col min="28" max="28" width="15.25390625" style="137" customWidth="1"/>
    <col min="29" max="29" width="16.625" style="136" customWidth="1"/>
    <col min="30" max="30" width="10.625" style="19" bestFit="1" customWidth="1"/>
    <col min="31" max="16384" width="9.125" style="19" customWidth="1"/>
  </cols>
  <sheetData>
    <row r="1" spans="28:29" ht="15.75" customHeight="1">
      <c r="AB1" s="210" t="s">
        <v>135</v>
      </c>
      <c r="AC1" s="210"/>
    </row>
    <row r="2" spans="1:29" ht="53.25" customHeight="1">
      <c r="A2" s="201"/>
      <c r="B2" s="217"/>
      <c r="C2" s="217"/>
      <c r="AA2" s="184" t="s">
        <v>143</v>
      </c>
      <c r="AB2" s="184"/>
      <c r="AC2" s="184"/>
    </row>
    <row r="3" spans="1:29" ht="60" customHeight="1">
      <c r="A3" s="215" t="s">
        <v>137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</row>
    <row r="4" spans="1:29" s="145" customFormat="1" ht="27" customHeight="1">
      <c r="A4" s="216" t="s">
        <v>13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</row>
    <row r="5" spans="1:29" s="145" customFormat="1" ht="26.25" customHeight="1">
      <c r="A5" s="209" t="s">
        <v>119</v>
      </c>
      <c r="B5" s="209"/>
      <c r="C5" s="160" t="s">
        <v>85</v>
      </c>
      <c r="D5" s="45" t="s">
        <v>73</v>
      </c>
      <c r="E5" s="45" t="s">
        <v>72</v>
      </c>
      <c r="F5" s="45" t="s">
        <v>74</v>
      </c>
      <c r="G5" s="45" t="s">
        <v>73</v>
      </c>
      <c r="H5" s="45" t="s">
        <v>72</v>
      </c>
      <c r="I5" s="123" t="s">
        <v>74</v>
      </c>
      <c r="J5" s="123" t="s">
        <v>73</v>
      </c>
      <c r="K5" s="45" t="s">
        <v>72</v>
      </c>
      <c r="L5" s="45" t="s">
        <v>74</v>
      </c>
      <c r="M5" s="45" t="s">
        <v>73</v>
      </c>
      <c r="N5" s="45" t="s">
        <v>72</v>
      </c>
      <c r="O5" s="45" t="s">
        <v>74</v>
      </c>
      <c r="P5" s="45" t="s">
        <v>73</v>
      </c>
      <c r="Q5" s="45" t="s">
        <v>72</v>
      </c>
      <c r="R5" s="45" t="s">
        <v>74</v>
      </c>
      <c r="S5" s="45" t="s">
        <v>73</v>
      </c>
      <c r="T5" s="45" t="s">
        <v>72</v>
      </c>
      <c r="U5" s="45" t="s">
        <v>74</v>
      </c>
      <c r="V5" s="45" t="s">
        <v>73</v>
      </c>
      <c r="W5" s="45" t="s">
        <v>72</v>
      </c>
      <c r="X5" s="45" t="s">
        <v>74</v>
      </c>
      <c r="Y5" s="45" t="s">
        <v>73</v>
      </c>
      <c r="Z5" s="45" t="s">
        <v>72</v>
      </c>
      <c r="AA5" s="211" t="s">
        <v>74</v>
      </c>
      <c r="AB5" s="211" t="s">
        <v>73</v>
      </c>
      <c r="AC5" s="213" t="s">
        <v>72</v>
      </c>
    </row>
    <row r="6" spans="1:29" ht="34.5" customHeight="1">
      <c r="A6" s="209"/>
      <c r="B6" s="209"/>
      <c r="C6" s="45" t="s">
        <v>74</v>
      </c>
      <c r="D6" s="31">
        <v>79018.2</v>
      </c>
      <c r="E6" s="31"/>
      <c r="F6" s="44">
        <v>38300</v>
      </c>
      <c r="G6" s="44">
        <v>49000</v>
      </c>
      <c r="H6" s="31"/>
      <c r="I6" s="123">
        <v>30307.8</v>
      </c>
      <c r="J6" s="123">
        <v>40450</v>
      </c>
      <c r="K6" s="45"/>
      <c r="L6" s="45">
        <v>29718.7</v>
      </c>
      <c r="M6" s="45">
        <v>37135</v>
      </c>
      <c r="N6" s="31"/>
      <c r="O6" s="30">
        <v>15468.8</v>
      </c>
      <c r="P6" s="31">
        <v>16680</v>
      </c>
      <c r="Q6" s="31"/>
      <c r="R6" s="30">
        <v>22618</v>
      </c>
      <c r="S6" s="31">
        <v>32173.2</v>
      </c>
      <c r="T6" s="31"/>
      <c r="U6" s="30">
        <v>48702.741</v>
      </c>
      <c r="V6" s="31">
        <v>36355.696</v>
      </c>
      <c r="W6" s="31"/>
      <c r="X6" s="30">
        <v>24767.806</v>
      </c>
      <c r="Y6" s="31">
        <v>36099.998</v>
      </c>
      <c r="Z6" s="31"/>
      <c r="AA6" s="212"/>
      <c r="AB6" s="212"/>
      <c r="AC6" s="214"/>
    </row>
    <row r="7" spans="1:29" ht="34.5" customHeight="1">
      <c r="A7" s="109">
        <v>1</v>
      </c>
      <c r="B7" s="20" t="s">
        <v>70</v>
      </c>
      <c r="C7" s="30">
        <v>58004.729</v>
      </c>
      <c r="D7" s="36">
        <v>11126.2</v>
      </c>
      <c r="E7" s="36"/>
      <c r="F7" s="44">
        <v>3800</v>
      </c>
      <c r="G7" s="44">
        <v>7448</v>
      </c>
      <c r="H7" s="36"/>
      <c r="I7" s="123">
        <v>1000.8</v>
      </c>
      <c r="J7" s="123">
        <v>1700</v>
      </c>
      <c r="K7" s="45"/>
      <c r="L7" s="31">
        <v>6766.9</v>
      </c>
      <c r="M7" s="36">
        <v>4180</v>
      </c>
      <c r="N7" s="36"/>
      <c r="O7" s="30">
        <v>11761.7</v>
      </c>
      <c r="P7" s="36">
        <v>1400</v>
      </c>
      <c r="Q7" s="36"/>
      <c r="R7" s="30">
        <v>45454</v>
      </c>
      <c r="S7" s="36">
        <v>66475.9</v>
      </c>
      <c r="T7" s="36"/>
      <c r="U7" s="30"/>
      <c r="V7" s="36"/>
      <c r="W7" s="36"/>
      <c r="X7" s="30">
        <v>3634.372</v>
      </c>
      <c r="Y7" s="36">
        <v>2685.6</v>
      </c>
      <c r="Z7" s="36"/>
      <c r="AA7" s="67">
        <f aca="true" t="shared" si="0" ref="AA7:AA23">+C7+F6+I6+L6+O6+R6+U6+X6</f>
        <v>267888.576</v>
      </c>
      <c r="AB7" s="67">
        <f aca="true" t="shared" si="1" ref="AB7:AC22">+D6+G6+J6+M6+P6+S6+V6+Y6</f>
        <v>326912.09400000004</v>
      </c>
      <c r="AC7" s="66">
        <f>+'[2]Sheet6 '!$G$15</f>
        <v>450000</v>
      </c>
    </row>
    <row r="8" spans="1:29" ht="34.5" customHeight="1">
      <c r="A8" s="109">
        <v>2</v>
      </c>
      <c r="B8" s="21" t="s">
        <v>15</v>
      </c>
      <c r="C8" s="30">
        <v>3780.329</v>
      </c>
      <c r="D8" s="36"/>
      <c r="E8" s="36"/>
      <c r="F8" s="44">
        <v>400</v>
      </c>
      <c r="G8" s="44">
        <v>400</v>
      </c>
      <c r="H8" s="36"/>
      <c r="I8" s="123">
        <v>0</v>
      </c>
      <c r="J8" s="123">
        <v>2000</v>
      </c>
      <c r="K8" s="55"/>
      <c r="L8" s="30"/>
      <c r="M8" s="36"/>
      <c r="N8" s="36"/>
      <c r="O8" s="30"/>
      <c r="P8" s="36"/>
      <c r="Q8" s="36"/>
      <c r="R8" s="30"/>
      <c r="S8" s="36"/>
      <c r="T8" s="36"/>
      <c r="U8" s="30"/>
      <c r="V8" s="36"/>
      <c r="W8" s="36"/>
      <c r="X8" s="30"/>
      <c r="Y8" s="36"/>
      <c r="Z8" s="36"/>
      <c r="AA8" s="67">
        <f t="shared" si="0"/>
        <v>76198.101</v>
      </c>
      <c r="AB8" s="67">
        <f t="shared" si="1"/>
        <v>95015.7</v>
      </c>
      <c r="AC8" s="66">
        <f>+'[2]Sheet6 '!$G$67</f>
        <v>31900</v>
      </c>
    </row>
    <row r="9" spans="1:29" ht="34.5" customHeight="1">
      <c r="A9" s="109">
        <v>3</v>
      </c>
      <c r="B9" s="21" t="s">
        <v>93</v>
      </c>
      <c r="C9" s="30"/>
      <c r="D9" s="36"/>
      <c r="E9" s="36"/>
      <c r="F9" s="44">
        <v>1200</v>
      </c>
      <c r="G9" s="44">
        <v>1200</v>
      </c>
      <c r="H9" s="36"/>
      <c r="I9" s="123">
        <v>600</v>
      </c>
      <c r="J9" s="123">
        <v>650</v>
      </c>
      <c r="K9" s="55"/>
      <c r="L9" s="45">
        <v>600</v>
      </c>
      <c r="M9" s="45">
        <v>600</v>
      </c>
      <c r="N9" s="36"/>
      <c r="O9" s="30">
        <v>541.9</v>
      </c>
      <c r="P9" s="36">
        <v>550</v>
      </c>
      <c r="Q9" s="36"/>
      <c r="R9" s="30"/>
      <c r="S9" s="36"/>
      <c r="T9" s="36"/>
      <c r="U9" s="30">
        <v>538.17</v>
      </c>
      <c r="V9" s="36">
        <v>550</v>
      </c>
      <c r="W9" s="36"/>
      <c r="X9" s="30">
        <v>541.5</v>
      </c>
      <c r="Y9" s="36">
        <v>541.5</v>
      </c>
      <c r="Z9" s="36"/>
      <c r="AA9" s="67">
        <f t="shared" si="0"/>
        <v>400</v>
      </c>
      <c r="AB9" s="67">
        <f t="shared" si="1"/>
        <v>2400</v>
      </c>
      <c r="AC9" s="66">
        <f t="shared" si="1"/>
        <v>0</v>
      </c>
    </row>
    <row r="10" spans="1:29" ht="34.5" customHeight="1">
      <c r="A10" s="109">
        <v>4</v>
      </c>
      <c r="B10" s="21" t="s">
        <v>94</v>
      </c>
      <c r="C10" s="30"/>
      <c r="D10" s="36"/>
      <c r="E10" s="36"/>
      <c r="F10" s="44"/>
      <c r="G10" s="44"/>
      <c r="H10" s="36"/>
      <c r="I10" s="123"/>
      <c r="J10" s="123"/>
      <c r="K10" s="55"/>
      <c r="L10" s="45"/>
      <c r="M10" s="45"/>
      <c r="N10" s="36"/>
      <c r="O10" s="30"/>
      <c r="P10" s="36"/>
      <c r="Q10" s="36"/>
      <c r="R10" s="30"/>
      <c r="S10" s="36"/>
      <c r="T10" s="36"/>
      <c r="U10" s="30">
        <v>7508.24</v>
      </c>
      <c r="V10" s="36">
        <v>5749.998</v>
      </c>
      <c r="W10" s="36"/>
      <c r="X10" s="30"/>
      <c r="Y10" s="36"/>
      <c r="Z10" s="36"/>
      <c r="AA10" s="67">
        <f t="shared" si="0"/>
        <v>4021.57</v>
      </c>
      <c r="AB10" s="67">
        <f t="shared" si="1"/>
        <v>4091.5</v>
      </c>
      <c r="AC10" s="66">
        <f t="shared" si="1"/>
        <v>0</v>
      </c>
    </row>
    <row r="11" spans="1:29" ht="34.5" customHeight="1">
      <c r="A11" s="109">
        <v>5</v>
      </c>
      <c r="B11" s="21" t="s">
        <v>124</v>
      </c>
      <c r="C11" s="30"/>
      <c r="D11" s="36"/>
      <c r="E11" s="36"/>
      <c r="F11" s="44"/>
      <c r="G11" s="44">
        <v>2000</v>
      </c>
      <c r="H11" s="36"/>
      <c r="I11" s="123">
        <v>163</v>
      </c>
      <c r="J11" s="123">
        <v>1000</v>
      </c>
      <c r="K11" s="45"/>
      <c r="L11" s="30"/>
      <c r="M11" s="36"/>
      <c r="N11" s="36"/>
      <c r="O11" s="30">
        <v>300</v>
      </c>
      <c r="P11" s="36"/>
      <c r="Q11" s="36"/>
      <c r="R11" s="30"/>
      <c r="S11" s="36"/>
      <c r="T11" s="36"/>
      <c r="U11" s="30"/>
      <c r="V11" s="36"/>
      <c r="W11" s="36"/>
      <c r="X11" s="30"/>
      <c r="Y11" s="36">
        <v>170</v>
      </c>
      <c r="Z11" s="36"/>
      <c r="AA11" s="67">
        <f t="shared" si="0"/>
        <v>7508.24</v>
      </c>
      <c r="AB11" s="67">
        <f t="shared" si="1"/>
        <v>5749.998</v>
      </c>
      <c r="AC11" s="66">
        <f t="shared" si="1"/>
        <v>0</v>
      </c>
    </row>
    <row r="12" spans="1:29" ht="24" customHeight="1">
      <c r="A12" s="109">
        <v>6</v>
      </c>
      <c r="B12" s="21" t="s">
        <v>95</v>
      </c>
      <c r="C12" s="30"/>
      <c r="D12" s="36"/>
      <c r="E12" s="36"/>
      <c r="F12" s="44"/>
      <c r="G12" s="44"/>
      <c r="H12" s="36"/>
      <c r="I12" s="123"/>
      <c r="J12" s="123"/>
      <c r="K12" s="45"/>
      <c r="L12" s="30"/>
      <c r="M12" s="36"/>
      <c r="N12" s="36"/>
      <c r="O12" s="30"/>
      <c r="P12" s="36"/>
      <c r="Q12" s="36"/>
      <c r="R12" s="30"/>
      <c r="S12" s="36"/>
      <c r="T12" s="36"/>
      <c r="U12" s="30">
        <v>1321.44</v>
      </c>
      <c r="V12" s="36"/>
      <c r="W12" s="36"/>
      <c r="X12" s="30"/>
      <c r="Y12" s="36"/>
      <c r="Z12" s="36"/>
      <c r="AA12" s="67">
        <f t="shared" si="0"/>
        <v>463</v>
      </c>
      <c r="AB12" s="67">
        <f t="shared" si="1"/>
        <v>3170</v>
      </c>
      <c r="AC12" s="66">
        <f t="shared" si="1"/>
        <v>0</v>
      </c>
    </row>
    <row r="13" spans="1:29" ht="24" customHeight="1">
      <c r="A13" s="109">
        <v>7</v>
      </c>
      <c r="B13" s="21" t="s">
        <v>125</v>
      </c>
      <c r="C13" s="30"/>
      <c r="D13" s="36">
        <v>73075.6</v>
      </c>
      <c r="E13" s="36"/>
      <c r="F13" s="44">
        <v>7275</v>
      </c>
      <c r="G13" s="44">
        <v>7068</v>
      </c>
      <c r="H13" s="36"/>
      <c r="I13" s="123">
        <v>1920</v>
      </c>
      <c r="J13" s="123">
        <v>1920</v>
      </c>
      <c r="K13" s="45"/>
      <c r="L13" s="45">
        <v>1700</v>
      </c>
      <c r="M13" s="45">
        <v>1700</v>
      </c>
      <c r="N13" s="36"/>
      <c r="O13" s="30">
        <v>1380</v>
      </c>
      <c r="P13" s="36">
        <v>1500</v>
      </c>
      <c r="Q13" s="36"/>
      <c r="R13" s="30">
        <v>3000</v>
      </c>
      <c r="S13" s="36">
        <v>3550</v>
      </c>
      <c r="T13" s="36"/>
      <c r="U13" s="30">
        <v>1320.459</v>
      </c>
      <c r="V13" s="36">
        <v>1320</v>
      </c>
      <c r="W13" s="36"/>
      <c r="X13" s="30">
        <v>1600</v>
      </c>
      <c r="Y13" s="36">
        <v>1600</v>
      </c>
      <c r="Z13" s="36"/>
      <c r="AA13" s="67">
        <f t="shared" si="0"/>
        <v>1321.44</v>
      </c>
      <c r="AB13" s="67">
        <f t="shared" si="1"/>
        <v>0</v>
      </c>
      <c r="AC13" s="66">
        <f t="shared" si="1"/>
        <v>0</v>
      </c>
    </row>
    <row r="14" spans="1:29" ht="24" customHeight="1">
      <c r="A14" s="109">
        <v>8</v>
      </c>
      <c r="B14" s="21" t="s">
        <v>102</v>
      </c>
      <c r="C14" s="30">
        <v>56049.993</v>
      </c>
      <c r="D14" s="36">
        <v>3000</v>
      </c>
      <c r="E14" s="40"/>
      <c r="F14" s="44">
        <v>1112</v>
      </c>
      <c r="G14" s="44">
        <v>1320</v>
      </c>
      <c r="H14" s="36"/>
      <c r="I14" s="67"/>
      <c r="J14" s="130"/>
      <c r="K14" s="36"/>
      <c r="L14" s="30"/>
      <c r="M14" s="36"/>
      <c r="N14" s="36"/>
      <c r="O14" s="30"/>
      <c r="P14" s="36"/>
      <c r="Q14" s="36"/>
      <c r="R14" s="30"/>
      <c r="S14" s="36"/>
      <c r="T14" s="36"/>
      <c r="U14" s="30"/>
      <c r="V14" s="36"/>
      <c r="W14" s="36"/>
      <c r="X14" s="30"/>
      <c r="Y14" s="36"/>
      <c r="Z14" s="36"/>
      <c r="AA14" s="67">
        <f t="shared" si="0"/>
        <v>74245.452</v>
      </c>
      <c r="AB14" s="67">
        <f t="shared" si="1"/>
        <v>91733.6</v>
      </c>
      <c r="AC14" s="66">
        <f>+'[2]Sheet6 '!$G$228</f>
        <v>148600</v>
      </c>
    </row>
    <row r="15" spans="1:29" ht="24" customHeight="1">
      <c r="A15" s="109">
        <v>9</v>
      </c>
      <c r="B15" s="21" t="s">
        <v>78</v>
      </c>
      <c r="C15" s="30">
        <v>1565</v>
      </c>
      <c r="D15" s="36">
        <v>2000</v>
      </c>
      <c r="E15" s="40"/>
      <c r="F15" s="44">
        <v>1550</v>
      </c>
      <c r="G15" s="44">
        <v>3380</v>
      </c>
      <c r="H15" s="36"/>
      <c r="I15" s="123">
        <v>1022.2</v>
      </c>
      <c r="J15" s="123">
        <v>1000</v>
      </c>
      <c r="K15" s="45"/>
      <c r="L15" s="30"/>
      <c r="M15" s="36"/>
      <c r="N15" s="36"/>
      <c r="O15" s="30"/>
      <c r="P15" s="36"/>
      <c r="Q15" s="36"/>
      <c r="R15" s="30"/>
      <c r="S15" s="36"/>
      <c r="T15" s="36"/>
      <c r="U15" s="30">
        <v>2147.995</v>
      </c>
      <c r="V15" s="36">
        <v>2350</v>
      </c>
      <c r="W15" s="36"/>
      <c r="X15" s="30">
        <v>1048.9</v>
      </c>
      <c r="Y15" s="36">
        <v>1400</v>
      </c>
      <c r="Z15" s="36"/>
      <c r="AA15" s="67">
        <f t="shared" si="0"/>
        <v>2677</v>
      </c>
      <c r="AB15" s="67">
        <f t="shared" si="1"/>
        <v>4320</v>
      </c>
      <c r="AC15" s="66">
        <v>13400</v>
      </c>
    </row>
    <row r="16" spans="1:29" ht="24" customHeight="1">
      <c r="A16" s="109">
        <v>10</v>
      </c>
      <c r="B16" s="21" t="s">
        <v>79</v>
      </c>
      <c r="C16" s="30">
        <v>0</v>
      </c>
      <c r="D16" s="36"/>
      <c r="E16" s="40"/>
      <c r="F16" s="44"/>
      <c r="G16" s="44"/>
      <c r="H16" s="36"/>
      <c r="I16" s="123">
        <v>795</v>
      </c>
      <c r="J16" s="123">
        <v>1000</v>
      </c>
      <c r="K16" s="55"/>
      <c r="L16" s="30"/>
      <c r="M16" s="36"/>
      <c r="N16" s="36"/>
      <c r="O16" s="30"/>
      <c r="P16" s="36"/>
      <c r="Q16" s="36"/>
      <c r="R16" s="30"/>
      <c r="S16" s="36"/>
      <c r="T16" s="36"/>
      <c r="U16" s="30"/>
      <c r="V16" s="36"/>
      <c r="W16" s="36"/>
      <c r="X16" s="30"/>
      <c r="Y16" s="36"/>
      <c r="Z16" s="36"/>
      <c r="AA16" s="67">
        <f t="shared" si="0"/>
        <v>5769.094999999999</v>
      </c>
      <c r="AB16" s="67">
        <f t="shared" si="1"/>
        <v>10130</v>
      </c>
      <c r="AC16" s="66">
        <v>15000</v>
      </c>
    </row>
    <row r="17" spans="1:29" ht="24" customHeight="1">
      <c r="A17" s="109">
        <v>11</v>
      </c>
      <c r="B17" s="56" t="s">
        <v>108</v>
      </c>
      <c r="C17" s="30"/>
      <c r="D17" s="36">
        <v>0</v>
      </c>
      <c r="E17" s="36"/>
      <c r="F17" s="30"/>
      <c r="G17" s="36"/>
      <c r="H17" s="36"/>
      <c r="I17" s="123">
        <v>0</v>
      </c>
      <c r="J17" s="123">
        <v>500</v>
      </c>
      <c r="K17" s="55"/>
      <c r="L17" s="30"/>
      <c r="M17" s="36"/>
      <c r="N17" s="36"/>
      <c r="O17" s="30"/>
      <c r="P17" s="36"/>
      <c r="Q17" s="36"/>
      <c r="R17" s="30"/>
      <c r="S17" s="36"/>
      <c r="T17" s="36"/>
      <c r="U17" s="30"/>
      <c r="V17" s="36">
        <v>1280.25</v>
      </c>
      <c r="W17" s="36"/>
      <c r="X17" s="30"/>
      <c r="Y17" s="36"/>
      <c r="Z17" s="36"/>
      <c r="AA17" s="67">
        <f t="shared" si="0"/>
        <v>795</v>
      </c>
      <c r="AB17" s="67">
        <f t="shared" si="1"/>
        <v>1000</v>
      </c>
      <c r="AC17" s="66">
        <f t="shared" si="1"/>
        <v>0</v>
      </c>
    </row>
    <row r="18" spans="1:29" ht="24" customHeight="1">
      <c r="A18" s="109">
        <v>12</v>
      </c>
      <c r="B18" s="21" t="s">
        <v>80</v>
      </c>
      <c r="C18" s="30">
        <v>3676.132</v>
      </c>
      <c r="D18" s="36"/>
      <c r="E18" s="36"/>
      <c r="F18" s="30"/>
      <c r="G18" s="44">
        <v>500</v>
      </c>
      <c r="H18" s="36"/>
      <c r="I18" s="123">
        <v>150</v>
      </c>
      <c r="J18" s="123">
        <v>200</v>
      </c>
      <c r="K18" s="45"/>
      <c r="L18" s="30"/>
      <c r="M18" s="36"/>
      <c r="N18" s="36"/>
      <c r="O18" s="30"/>
      <c r="P18" s="36"/>
      <c r="Q18" s="36"/>
      <c r="R18" s="30"/>
      <c r="S18" s="36"/>
      <c r="T18" s="36"/>
      <c r="U18" s="30"/>
      <c r="V18" s="36"/>
      <c r="W18" s="36"/>
      <c r="X18" s="30"/>
      <c r="Y18" s="36"/>
      <c r="Z18" s="36"/>
      <c r="AA18" s="67">
        <f t="shared" si="0"/>
        <v>3676.132</v>
      </c>
      <c r="AB18" s="67">
        <f t="shared" si="1"/>
        <v>1780.25</v>
      </c>
      <c r="AC18" s="66">
        <f t="shared" si="1"/>
        <v>0</v>
      </c>
    </row>
    <row r="19" spans="1:29" ht="24" customHeight="1">
      <c r="A19" s="109">
        <v>13</v>
      </c>
      <c r="B19" s="21" t="s">
        <v>97</v>
      </c>
      <c r="C19" s="30"/>
      <c r="D19" s="36"/>
      <c r="E19" s="36"/>
      <c r="F19" s="30"/>
      <c r="G19" s="44"/>
      <c r="H19" s="36"/>
      <c r="I19" s="67"/>
      <c r="J19" s="130"/>
      <c r="K19" s="36"/>
      <c r="L19" s="45">
        <v>48</v>
      </c>
      <c r="M19" s="45">
        <v>60</v>
      </c>
      <c r="N19" s="36"/>
      <c r="O19" s="30">
        <v>64</v>
      </c>
      <c r="P19" s="36">
        <v>100</v>
      </c>
      <c r="Q19" s="36"/>
      <c r="R19" s="30"/>
      <c r="S19" s="36"/>
      <c r="T19" s="36"/>
      <c r="U19" s="30"/>
      <c r="V19" s="36"/>
      <c r="W19" s="36"/>
      <c r="X19" s="30"/>
      <c r="Y19" s="36"/>
      <c r="Z19" s="36"/>
      <c r="AA19" s="67">
        <f t="shared" si="0"/>
        <v>150</v>
      </c>
      <c r="AB19" s="67">
        <f t="shared" si="1"/>
        <v>700</v>
      </c>
      <c r="AC19" s="66">
        <f t="shared" si="1"/>
        <v>0</v>
      </c>
    </row>
    <row r="20" spans="1:29" ht="24" customHeight="1">
      <c r="A20" s="109">
        <v>14</v>
      </c>
      <c r="B20" s="21" t="s">
        <v>103</v>
      </c>
      <c r="C20" s="30"/>
      <c r="D20" s="36"/>
      <c r="E20" s="36"/>
      <c r="F20" s="30"/>
      <c r="G20" s="44"/>
      <c r="H20" s="36"/>
      <c r="I20" s="123">
        <v>3237.7</v>
      </c>
      <c r="J20" s="123">
        <v>4300</v>
      </c>
      <c r="K20" s="45"/>
      <c r="L20" s="30">
        <v>19106.5</v>
      </c>
      <c r="M20" s="36"/>
      <c r="N20" s="36"/>
      <c r="O20" s="30"/>
      <c r="P20" s="36"/>
      <c r="Q20" s="36"/>
      <c r="R20" s="30"/>
      <c r="S20" s="36"/>
      <c r="T20" s="36"/>
      <c r="U20" s="30"/>
      <c r="V20" s="36"/>
      <c r="W20" s="36"/>
      <c r="X20" s="30">
        <v>3851.7</v>
      </c>
      <c r="Y20" s="36">
        <v>7232</v>
      </c>
      <c r="Z20" s="36"/>
      <c r="AA20" s="67">
        <f t="shared" si="0"/>
        <v>112</v>
      </c>
      <c r="AB20" s="67">
        <f t="shared" si="1"/>
        <v>160</v>
      </c>
      <c r="AC20" s="66">
        <f>+E19+H19+K19+N19+Q19+T19+W19+Z19</f>
        <v>0</v>
      </c>
    </row>
    <row r="21" spans="1:29" ht="24" customHeight="1">
      <c r="A21" s="109">
        <v>15</v>
      </c>
      <c r="B21" s="21" t="s">
        <v>107</v>
      </c>
      <c r="C21" s="30"/>
      <c r="D21" s="36"/>
      <c r="E21" s="36"/>
      <c r="F21" s="30"/>
      <c r="G21" s="44"/>
      <c r="H21" s="36"/>
      <c r="I21" s="123">
        <v>1154.9</v>
      </c>
      <c r="J21" s="123">
        <v>1800</v>
      </c>
      <c r="K21" s="45"/>
      <c r="L21" s="45"/>
      <c r="M21" s="45">
        <v>1650</v>
      </c>
      <c r="N21" s="36"/>
      <c r="O21" s="30">
        <v>957.6</v>
      </c>
      <c r="P21" s="36">
        <v>1000</v>
      </c>
      <c r="Q21" s="36"/>
      <c r="R21" s="30"/>
      <c r="S21" s="36"/>
      <c r="T21" s="36"/>
      <c r="U21" s="30">
        <v>362.44</v>
      </c>
      <c r="V21" s="36">
        <v>135.8</v>
      </c>
      <c r="W21" s="36"/>
      <c r="X21" s="30">
        <v>833.3</v>
      </c>
      <c r="Y21" s="36"/>
      <c r="Z21" s="36"/>
      <c r="AA21" s="67">
        <f t="shared" si="0"/>
        <v>26195.9</v>
      </c>
      <c r="AB21" s="67">
        <f t="shared" si="1"/>
        <v>11532</v>
      </c>
      <c r="AC21" s="66">
        <f>+AC24+AC25</f>
        <v>64500</v>
      </c>
    </row>
    <row r="22" spans="1:29" ht="24" customHeight="1" hidden="1">
      <c r="A22" s="109">
        <v>16</v>
      </c>
      <c r="B22" s="21" t="s">
        <v>106</v>
      </c>
      <c r="C22" s="30"/>
      <c r="D22" s="36">
        <v>21500</v>
      </c>
      <c r="E22" s="36"/>
      <c r="F22" s="44">
        <v>14478</v>
      </c>
      <c r="G22" s="44">
        <v>14500</v>
      </c>
      <c r="H22" s="36"/>
      <c r="I22" s="124"/>
      <c r="J22" s="124"/>
      <c r="K22" s="36"/>
      <c r="L22" s="32"/>
      <c r="M22" s="36"/>
      <c r="N22" s="36"/>
      <c r="O22" s="32">
        <v>4000</v>
      </c>
      <c r="P22" s="36">
        <v>4500</v>
      </c>
      <c r="Q22" s="36"/>
      <c r="R22" s="32"/>
      <c r="S22" s="36"/>
      <c r="T22" s="36"/>
      <c r="U22" s="32"/>
      <c r="V22" s="36"/>
      <c r="W22" s="36"/>
      <c r="X22" s="32"/>
      <c r="Y22" s="36"/>
      <c r="Z22" s="36"/>
      <c r="AA22" s="67">
        <f t="shared" si="0"/>
        <v>3308.24</v>
      </c>
      <c r="AB22" s="67">
        <f t="shared" si="1"/>
        <v>4585.8</v>
      </c>
      <c r="AC22" s="66">
        <f t="shared" si="1"/>
        <v>0</v>
      </c>
    </row>
    <row r="23" spans="1:29" ht="24" customHeight="1" hidden="1">
      <c r="A23" s="109">
        <v>17</v>
      </c>
      <c r="B23" s="26" t="s">
        <v>65</v>
      </c>
      <c r="C23" s="32">
        <v>19000</v>
      </c>
      <c r="D23" s="36"/>
      <c r="E23" s="36"/>
      <c r="F23" s="44"/>
      <c r="G23" s="44"/>
      <c r="H23" s="36"/>
      <c r="I23" s="124"/>
      <c r="J23" s="124"/>
      <c r="K23" s="36"/>
      <c r="L23" s="32"/>
      <c r="M23" s="36"/>
      <c r="N23" s="36"/>
      <c r="O23" s="32"/>
      <c r="P23" s="36"/>
      <c r="Q23" s="36"/>
      <c r="R23" s="32"/>
      <c r="S23" s="36"/>
      <c r="T23" s="36"/>
      <c r="U23" s="32"/>
      <c r="V23" s="36"/>
      <c r="W23" s="36"/>
      <c r="X23" s="32"/>
      <c r="Y23" s="36"/>
      <c r="Z23" s="36"/>
      <c r="AA23" s="67">
        <f t="shared" si="0"/>
        <v>37478</v>
      </c>
      <c r="AB23" s="67">
        <f>+D22+G22+J22+M22+P22+S22+V22+Y22</f>
        <v>40500</v>
      </c>
      <c r="AC23" s="163">
        <v>64500</v>
      </c>
    </row>
    <row r="24" spans="1:29" ht="21.75" customHeight="1" hidden="1">
      <c r="A24" s="109"/>
      <c r="B24" s="26" t="s">
        <v>85</v>
      </c>
      <c r="C24" s="32"/>
      <c r="D24" s="36"/>
      <c r="E24" s="36"/>
      <c r="F24" s="44"/>
      <c r="G24" s="44"/>
      <c r="H24" s="36"/>
      <c r="I24" s="124"/>
      <c r="J24" s="124"/>
      <c r="K24" s="36"/>
      <c r="L24" s="32"/>
      <c r="M24" s="36"/>
      <c r="N24" s="36"/>
      <c r="O24" s="32"/>
      <c r="P24" s="36"/>
      <c r="Q24" s="36"/>
      <c r="R24" s="32"/>
      <c r="S24" s="36"/>
      <c r="T24" s="36"/>
      <c r="U24" s="32"/>
      <c r="V24" s="36"/>
      <c r="W24" s="36"/>
      <c r="X24" s="32"/>
      <c r="Y24" s="36"/>
      <c r="Z24" s="36"/>
      <c r="AA24" s="67"/>
      <c r="AB24" s="67"/>
      <c r="AC24" s="66">
        <f>39500+13000</f>
        <v>52500</v>
      </c>
    </row>
    <row r="25" spans="1:29" ht="25.5" customHeight="1" hidden="1">
      <c r="A25" s="109"/>
      <c r="B25" s="26" t="s">
        <v>86</v>
      </c>
      <c r="C25" s="32"/>
      <c r="D25" s="36"/>
      <c r="E25" s="36"/>
      <c r="F25" s="44">
        <v>900</v>
      </c>
      <c r="G25" s="44">
        <v>900</v>
      </c>
      <c r="H25" s="36"/>
      <c r="I25" s="66"/>
      <c r="J25" s="130"/>
      <c r="K25" s="36"/>
      <c r="L25" s="32"/>
      <c r="M25" s="36"/>
      <c r="N25" s="36"/>
      <c r="O25" s="32"/>
      <c r="P25" s="36"/>
      <c r="Q25" s="36"/>
      <c r="R25" s="32"/>
      <c r="S25" s="36"/>
      <c r="T25" s="36"/>
      <c r="U25" s="32"/>
      <c r="V25" s="36"/>
      <c r="W25" s="36"/>
      <c r="X25" s="32"/>
      <c r="Y25" s="36"/>
      <c r="Z25" s="36"/>
      <c r="AA25" s="67"/>
      <c r="AB25" s="67"/>
      <c r="AC25" s="66">
        <v>12000</v>
      </c>
    </row>
    <row r="26" spans="1:29" ht="19.5" customHeight="1" hidden="1">
      <c r="A26" s="109">
        <v>18</v>
      </c>
      <c r="B26" s="26" t="s">
        <v>98</v>
      </c>
      <c r="C26" s="32"/>
      <c r="D26" s="31">
        <v>66300</v>
      </c>
      <c r="E26" s="31"/>
      <c r="F26" s="44">
        <v>37000</v>
      </c>
      <c r="G26" s="44">
        <v>35000</v>
      </c>
      <c r="H26" s="31"/>
      <c r="I26" s="123">
        <v>20400.4</v>
      </c>
      <c r="J26" s="123">
        <v>33000</v>
      </c>
      <c r="K26" s="45"/>
      <c r="L26" s="45">
        <v>20841.4</v>
      </c>
      <c r="M26" s="45">
        <v>21000</v>
      </c>
      <c r="N26" s="31"/>
      <c r="O26" s="36">
        <v>13200</v>
      </c>
      <c r="P26" s="31">
        <v>19500</v>
      </c>
      <c r="Q26" s="31"/>
      <c r="R26" s="36">
        <v>13305.3</v>
      </c>
      <c r="S26" s="31">
        <v>24500</v>
      </c>
      <c r="T26" s="31"/>
      <c r="U26" s="36">
        <v>15000</v>
      </c>
      <c r="V26" s="31">
        <v>9080.629</v>
      </c>
      <c r="W26" s="31"/>
      <c r="X26" s="36">
        <v>3630</v>
      </c>
      <c r="Y26" s="31">
        <v>102328.719</v>
      </c>
      <c r="Z26" s="31"/>
      <c r="AA26" s="67">
        <f>+C26+F25+I25+L25+O25+R25+U25+X25</f>
        <v>900</v>
      </c>
      <c r="AB26" s="67">
        <f>+D25+G25+J25+M25+P25+S25+V25+Y25</f>
        <v>900</v>
      </c>
      <c r="AC26" s="66">
        <f>+E25+H25+K25+N25+Q25+T25+W25+Z25</f>
        <v>0</v>
      </c>
    </row>
    <row r="27" spans="1:29" ht="27.75" customHeight="1">
      <c r="A27" s="109">
        <v>16</v>
      </c>
      <c r="B27" s="57" t="s">
        <v>96</v>
      </c>
      <c r="C27" s="36">
        <v>52800</v>
      </c>
      <c r="D27" s="31"/>
      <c r="E27" s="31"/>
      <c r="F27" s="44"/>
      <c r="G27" s="44"/>
      <c r="H27" s="31"/>
      <c r="I27" s="123"/>
      <c r="J27" s="123"/>
      <c r="K27" s="45"/>
      <c r="L27" s="45"/>
      <c r="M27" s="45"/>
      <c r="N27" s="31"/>
      <c r="O27" s="36"/>
      <c r="P27" s="31"/>
      <c r="Q27" s="31"/>
      <c r="R27" s="36"/>
      <c r="S27" s="31"/>
      <c r="T27" s="31"/>
      <c r="U27" s="36"/>
      <c r="V27" s="31"/>
      <c r="W27" s="31"/>
      <c r="X27" s="36"/>
      <c r="Y27" s="31"/>
      <c r="Z27" s="31"/>
      <c r="AA27" s="67">
        <f>+C27+F26+I26+L26+O26+R26+U26+X26</f>
        <v>176177.09999999998</v>
      </c>
      <c r="AB27" s="67">
        <f>+D26+G26+J26+M26+P26+S26+V26+Y26</f>
        <v>310709.348</v>
      </c>
      <c r="AC27" s="66">
        <f>+AC28+AC29+AC30+AC31+AC32+AC33+AC34</f>
        <v>230000</v>
      </c>
    </row>
    <row r="28" spans="1:29" ht="23.25" customHeight="1" hidden="1">
      <c r="A28" s="109"/>
      <c r="B28" s="57" t="s">
        <v>129</v>
      </c>
      <c r="C28" s="36"/>
      <c r="D28" s="31"/>
      <c r="E28" s="31"/>
      <c r="F28" s="44"/>
      <c r="G28" s="44"/>
      <c r="H28" s="31"/>
      <c r="I28" s="123"/>
      <c r="J28" s="123"/>
      <c r="K28" s="45"/>
      <c r="L28" s="45"/>
      <c r="M28" s="45"/>
      <c r="N28" s="31"/>
      <c r="O28" s="36"/>
      <c r="P28" s="31"/>
      <c r="Q28" s="31"/>
      <c r="R28" s="36"/>
      <c r="S28" s="31"/>
      <c r="T28" s="31"/>
      <c r="U28" s="36"/>
      <c r="V28" s="31"/>
      <c r="W28" s="31"/>
      <c r="X28" s="36"/>
      <c r="Y28" s="31"/>
      <c r="Z28" s="31"/>
      <c r="AA28" s="67"/>
      <c r="AB28" s="67"/>
      <c r="AC28" s="66">
        <v>72000</v>
      </c>
    </row>
    <row r="29" spans="1:29" ht="23.25" customHeight="1" hidden="1">
      <c r="A29" s="109"/>
      <c r="B29" s="57" t="s">
        <v>86</v>
      </c>
      <c r="C29" s="36"/>
      <c r="D29" s="31"/>
      <c r="E29" s="31"/>
      <c r="F29" s="44"/>
      <c r="G29" s="44"/>
      <c r="H29" s="31"/>
      <c r="I29" s="123"/>
      <c r="J29" s="123"/>
      <c r="K29" s="45"/>
      <c r="L29" s="45"/>
      <c r="M29" s="45"/>
      <c r="N29" s="31"/>
      <c r="O29" s="36"/>
      <c r="P29" s="31"/>
      <c r="Q29" s="31"/>
      <c r="R29" s="36"/>
      <c r="S29" s="31"/>
      <c r="T29" s="31"/>
      <c r="U29" s="36"/>
      <c r="V29" s="31"/>
      <c r="W29" s="31"/>
      <c r="X29" s="36"/>
      <c r="Y29" s="31"/>
      <c r="Z29" s="31"/>
      <c r="AA29" s="67"/>
      <c r="AB29" s="67"/>
      <c r="AC29" s="66">
        <v>38500</v>
      </c>
    </row>
    <row r="30" spans="1:29" ht="31.5" customHeight="1" hidden="1">
      <c r="A30" s="109"/>
      <c r="B30" s="57" t="s">
        <v>90</v>
      </c>
      <c r="C30" s="36"/>
      <c r="D30" s="31"/>
      <c r="E30" s="31"/>
      <c r="F30" s="44"/>
      <c r="G30" s="44"/>
      <c r="H30" s="31"/>
      <c r="I30" s="123"/>
      <c r="J30" s="123"/>
      <c r="K30" s="45"/>
      <c r="L30" s="45"/>
      <c r="M30" s="45"/>
      <c r="N30" s="31"/>
      <c r="O30" s="36"/>
      <c r="P30" s="31"/>
      <c r="Q30" s="31"/>
      <c r="R30" s="36"/>
      <c r="S30" s="31"/>
      <c r="T30" s="31"/>
      <c r="U30" s="36"/>
      <c r="V30" s="31"/>
      <c r="W30" s="31"/>
      <c r="X30" s="36"/>
      <c r="Y30" s="31"/>
      <c r="Z30" s="31"/>
      <c r="AA30" s="67"/>
      <c r="AB30" s="67"/>
      <c r="AC30" s="66">
        <v>20000</v>
      </c>
    </row>
    <row r="31" spans="1:29" ht="34.5" customHeight="1" hidden="1">
      <c r="A31" s="109"/>
      <c r="B31" s="57" t="s">
        <v>87</v>
      </c>
      <c r="C31" s="36"/>
      <c r="D31" s="31"/>
      <c r="E31" s="31"/>
      <c r="F31" s="44"/>
      <c r="G31" s="44"/>
      <c r="H31" s="31"/>
      <c r="I31" s="123"/>
      <c r="J31" s="123"/>
      <c r="K31" s="45"/>
      <c r="L31" s="45"/>
      <c r="M31" s="45"/>
      <c r="N31" s="31"/>
      <c r="O31" s="36"/>
      <c r="P31" s="31"/>
      <c r="Q31" s="31"/>
      <c r="R31" s="36"/>
      <c r="S31" s="31"/>
      <c r="T31" s="31"/>
      <c r="U31" s="36"/>
      <c r="V31" s="31"/>
      <c r="W31" s="31"/>
      <c r="X31" s="36"/>
      <c r="Y31" s="31"/>
      <c r="Z31" s="31"/>
      <c r="AA31" s="67"/>
      <c r="AB31" s="67"/>
      <c r="AC31" s="66">
        <v>35000</v>
      </c>
    </row>
    <row r="32" spans="1:29" ht="30" customHeight="1" hidden="1">
      <c r="A32" s="109"/>
      <c r="B32" s="57" t="s">
        <v>91</v>
      </c>
      <c r="C32" s="36"/>
      <c r="D32" s="31"/>
      <c r="E32" s="31"/>
      <c r="F32" s="44"/>
      <c r="G32" s="44"/>
      <c r="H32" s="31"/>
      <c r="I32" s="123"/>
      <c r="J32" s="123"/>
      <c r="K32" s="45"/>
      <c r="L32" s="45"/>
      <c r="M32" s="45"/>
      <c r="N32" s="31"/>
      <c r="O32" s="36"/>
      <c r="P32" s="31"/>
      <c r="Q32" s="31"/>
      <c r="R32" s="36"/>
      <c r="S32" s="31"/>
      <c r="T32" s="31"/>
      <c r="U32" s="36"/>
      <c r="V32" s="31"/>
      <c r="W32" s="31"/>
      <c r="X32" s="36"/>
      <c r="Y32" s="31"/>
      <c r="Z32" s="31"/>
      <c r="AA32" s="67"/>
      <c r="AB32" s="67"/>
      <c r="AC32" s="66">
        <v>21500</v>
      </c>
    </row>
    <row r="33" spans="1:29" ht="23.25" customHeight="1" hidden="1">
      <c r="A33" s="109"/>
      <c r="B33" s="57" t="s">
        <v>89</v>
      </c>
      <c r="C33" s="36"/>
      <c r="D33" s="31"/>
      <c r="E33" s="31"/>
      <c r="F33" s="44"/>
      <c r="G33" s="44"/>
      <c r="H33" s="31"/>
      <c r="I33" s="123"/>
      <c r="J33" s="123"/>
      <c r="K33" s="45"/>
      <c r="L33" s="45"/>
      <c r="M33" s="45"/>
      <c r="N33" s="31"/>
      <c r="O33" s="36"/>
      <c r="P33" s="31"/>
      <c r="Q33" s="31"/>
      <c r="R33" s="36"/>
      <c r="S33" s="31"/>
      <c r="T33" s="31"/>
      <c r="U33" s="36"/>
      <c r="V33" s="31"/>
      <c r="W33" s="31"/>
      <c r="X33" s="36"/>
      <c r="Y33" s="31"/>
      <c r="Z33" s="31"/>
      <c r="AA33" s="67"/>
      <c r="AB33" s="67"/>
      <c r="AC33" s="66">
        <v>23000</v>
      </c>
    </row>
    <row r="34" spans="1:29" ht="25.5" customHeight="1" hidden="1">
      <c r="A34" s="109"/>
      <c r="B34" s="57" t="s">
        <v>88</v>
      </c>
      <c r="C34" s="36"/>
      <c r="D34" s="31"/>
      <c r="E34" s="31"/>
      <c r="F34" s="44">
        <v>950</v>
      </c>
      <c r="G34" s="44">
        <v>1000</v>
      </c>
      <c r="H34" s="31"/>
      <c r="I34" s="130"/>
      <c r="J34" s="124"/>
      <c r="K34" s="31"/>
      <c r="L34" s="36"/>
      <c r="M34" s="31"/>
      <c r="N34" s="31"/>
      <c r="O34" s="36"/>
      <c r="P34" s="31"/>
      <c r="Q34" s="31"/>
      <c r="R34" s="36"/>
      <c r="S34" s="31"/>
      <c r="T34" s="31"/>
      <c r="U34" s="36"/>
      <c r="V34" s="31"/>
      <c r="W34" s="31"/>
      <c r="X34" s="36"/>
      <c r="Y34" s="31"/>
      <c r="Z34" s="31"/>
      <c r="AA34" s="67"/>
      <c r="AB34" s="67"/>
      <c r="AC34" s="66">
        <v>20000</v>
      </c>
    </row>
    <row r="35" spans="1:29" ht="24" customHeight="1">
      <c r="A35" s="109">
        <v>17</v>
      </c>
      <c r="B35" s="57" t="s">
        <v>99</v>
      </c>
      <c r="C35" s="36"/>
      <c r="D35" s="37">
        <v>44477.75</v>
      </c>
      <c r="E35" s="37"/>
      <c r="F35" s="37"/>
      <c r="G35" s="36"/>
      <c r="H35" s="36"/>
      <c r="I35" s="129"/>
      <c r="J35" s="130"/>
      <c r="K35" s="36"/>
      <c r="L35" s="37"/>
      <c r="M35" s="36"/>
      <c r="N35" s="36"/>
      <c r="O35" s="37"/>
      <c r="P35" s="36"/>
      <c r="Q35" s="36"/>
      <c r="R35" s="37"/>
      <c r="S35" s="36"/>
      <c r="T35" s="36"/>
      <c r="U35" s="37"/>
      <c r="V35" s="36"/>
      <c r="W35" s="36"/>
      <c r="X35" s="37"/>
      <c r="Y35" s="36"/>
      <c r="Z35" s="36"/>
      <c r="AA35" s="67">
        <f>+C35+F34+I34+L34+O34+R34+U34+X34</f>
        <v>950</v>
      </c>
      <c r="AB35" s="67">
        <f>+D34+G34+J34+M34+P34+S34+V34+Y34</f>
        <v>1000</v>
      </c>
      <c r="AC35" s="66">
        <v>0</v>
      </c>
    </row>
    <row r="36" spans="1:29" ht="39" customHeight="1">
      <c r="A36" s="218">
        <v>18</v>
      </c>
      <c r="B36" s="207" t="s">
        <v>126</v>
      </c>
      <c r="C36" s="37">
        <v>34865.7</v>
      </c>
      <c r="D36" s="33">
        <v>5122.25</v>
      </c>
      <c r="E36" s="33"/>
      <c r="F36" s="33"/>
      <c r="G36" s="33"/>
      <c r="H36" s="34"/>
      <c r="I36" s="65"/>
      <c r="J36" s="65"/>
      <c r="K36" s="34"/>
      <c r="L36" s="33"/>
      <c r="M36" s="33"/>
      <c r="N36" s="34"/>
      <c r="O36" s="33"/>
      <c r="P36" s="33"/>
      <c r="Q36" s="34"/>
      <c r="R36" s="33"/>
      <c r="S36" s="33"/>
      <c r="T36" s="34"/>
      <c r="U36" s="33"/>
      <c r="V36" s="33"/>
      <c r="W36" s="34"/>
      <c r="X36" s="33"/>
      <c r="Y36" s="33"/>
      <c r="Z36" s="34"/>
      <c r="AA36" s="67">
        <f>+C36+F35+I35+L35+O35+R35+U35+X35</f>
        <v>34865.7</v>
      </c>
      <c r="AB36" s="67">
        <f>+D35+G35+J35+M35+P35+S35+V35+Y35</f>
        <v>44477.75</v>
      </c>
      <c r="AC36" s="66">
        <v>44477.75</v>
      </c>
    </row>
    <row r="37" spans="1:29" ht="24" customHeight="1">
      <c r="A37" s="218"/>
      <c r="B37" s="208"/>
      <c r="C37" s="33">
        <v>10968.6</v>
      </c>
      <c r="D37" s="36">
        <v>6000</v>
      </c>
      <c r="E37" s="37"/>
      <c r="F37" s="44">
        <v>6000</v>
      </c>
      <c r="G37" s="44">
        <v>7000</v>
      </c>
      <c r="H37" s="36"/>
      <c r="I37" s="123">
        <v>5113.7</v>
      </c>
      <c r="J37" s="123">
        <v>5500</v>
      </c>
      <c r="K37" s="45"/>
      <c r="L37" s="45">
        <v>2880</v>
      </c>
      <c r="M37" s="45">
        <v>3000</v>
      </c>
      <c r="N37" s="36"/>
      <c r="O37" s="38">
        <v>335</v>
      </c>
      <c r="P37" s="36">
        <v>500</v>
      </c>
      <c r="Q37" s="36"/>
      <c r="R37" s="38">
        <v>3840</v>
      </c>
      <c r="S37" s="36">
        <v>7040</v>
      </c>
      <c r="T37" s="36"/>
      <c r="U37" s="38">
        <v>990</v>
      </c>
      <c r="V37" s="36">
        <v>1520</v>
      </c>
      <c r="W37" s="36"/>
      <c r="X37" s="38">
        <v>1130</v>
      </c>
      <c r="Y37" s="36">
        <v>2360</v>
      </c>
      <c r="Z37" s="36"/>
      <c r="AA37" s="67">
        <f>+C37+F36+I36+L36+O36+R36+U36+X36</f>
        <v>10968.6</v>
      </c>
      <c r="AB37" s="67">
        <f>+D36+G36+J36+M36+P36+S36+V36+Y36</f>
        <v>5122.25</v>
      </c>
      <c r="AC37" s="66">
        <v>5122.25</v>
      </c>
    </row>
    <row r="38" spans="1:29" ht="24" customHeight="1">
      <c r="A38" s="110">
        <v>19</v>
      </c>
      <c r="B38" s="21" t="s">
        <v>77</v>
      </c>
      <c r="C38" s="38">
        <v>3945.2</v>
      </c>
      <c r="D38" s="36">
        <v>8380</v>
      </c>
      <c r="E38" s="36"/>
      <c r="F38" s="44">
        <v>6541.5</v>
      </c>
      <c r="G38" s="44">
        <v>8045.8</v>
      </c>
      <c r="H38" s="36"/>
      <c r="I38" s="123">
        <v>0</v>
      </c>
      <c r="J38" s="123">
        <v>1864</v>
      </c>
      <c r="K38" s="45"/>
      <c r="L38" s="45">
        <v>0</v>
      </c>
      <c r="M38" s="45">
        <v>12656.9</v>
      </c>
      <c r="N38" s="36"/>
      <c r="O38" s="39">
        <v>0</v>
      </c>
      <c r="P38" s="36">
        <v>7898.5</v>
      </c>
      <c r="Q38" s="36"/>
      <c r="R38" s="39"/>
      <c r="S38" s="36"/>
      <c r="T38" s="36"/>
      <c r="U38" s="39"/>
      <c r="V38" s="36"/>
      <c r="W38" s="36"/>
      <c r="X38" s="39"/>
      <c r="Y38" s="36">
        <v>890.1</v>
      </c>
      <c r="Z38" s="36"/>
      <c r="AA38" s="67">
        <f>+C38+F37+I37+L37+O37+R37+U37+X37</f>
        <v>24233.9</v>
      </c>
      <c r="AB38" s="67">
        <f>+D37+G37+J37+M37+P37+S37+V37+Y37</f>
        <v>32920</v>
      </c>
      <c r="AC38" s="66">
        <v>20000</v>
      </c>
    </row>
    <row r="39" spans="1:29" ht="24" customHeight="1">
      <c r="A39" s="110">
        <v>20</v>
      </c>
      <c r="B39" s="21" t="s">
        <v>16</v>
      </c>
      <c r="C39" s="39">
        <v>0</v>
      </c>
      <c r="D39" s="60">
        <f aca="true" t="shared" si="2" ref="C39:AB40">SUM(D6:D38)</f>
        <v>320000</v>
      </c>
      <c r="E39" s="60">
        <f t="shared" si="2"/>
        <v>0</v>
      </c>
      <c r="F39" s="60">
        <f t="shared" si="2"/>
        <v>119506.5</v>
      </c>
      <c r="G39" s="60">
        <f t="shared" si="2"/>
        <v>138761.8</v>
      </c>
      <c r="H39" s="60">
        <f t="shared" si="2"/>
        <v>0</v>
      </c>
      <c r="I39" s="133">
        <f t="shared" si="2"/>
        <v>65865.5</v>
      </c>
      <c r="J39" s="133">
        <f t="shared" si="2"/>
        <v>96884</v>
      </c>
      <c r="K39" s="60">
        <f t="shared" si="2"/>
        <v>0</v>
      </c>
      <c r="L39" s="60">
        <f t="shared" si="2"/>
        <v>81661.5</v>
      </c>
      <c r="M39" s="60">
        <f t="shared" si="2"/>
        <v>81981.9</v>
      </c>
      <c r="N39" s="60">
        <f t="shared" si="2"/>
        <v>0</v>
      </c>
      <c r="O39" s="60">
        <f t="shared" si="2"/>
        <v>48009</v>
      </c>
      <c r="P39" s="60">
        <f t="shared" si="2"/>
        <v>53628.5</v>
      </c>
      <c r="Q39" s="60">
        <f t="shared" si="2"/>
        <v>0</v>
      </c>
      <c r="R39" s="60">
        <f t="shared" si="2"/>
        <v>88217.3</v>
      </c>
      <c r="S39" s="60">
        <f t="shared" si="2"/>
        <v>133739.09999999998</v>
      </c>
      <c r="T39" s="60">
        <f t="shared" si="2"/>
        <v>0</v>
      </c>
      <c r="U39" s="60">
        <f t="shared" si="2"/>
        <v>77891.48500000002</v>
      </c>
      <c r="V39" s="60">
        <f t="shared" si="2"/>
        <v>58342.37300000001</v>
      </c>
      <c r="W39" s="60">
        <f t="shared" si="2"/>
        <v>0</v>
      </c>
      <c r="X39" s="60">
        <f t="shared" si="2"/>
        <v>41037.578</v>
      </c>
      <c r="Y39" s="60">
        <f t="shared" si="2"/>
        <v>155307.917</v>
      </c>
      <c r="Z39" s="60">
        <f t="shared" si="2"/>
        <v>0</v>
      </c>
      <c r="AA39" s="67">
        <f>+C39+F38+I38+L38+O38+R38+U38+X38</f>
        <v>6541.5</v>
      </c>
      <c r="AB39" s="67">
        <f>+D38+G38+J38+M38+P38+S38+V38+Y38</f>
        <v>39735.299999999996</v>
      </c>
      <c r="AC39" s="66">
        <f>+'Ծախս-տնտ-2022'!AC42</f>
        <v>54000</v>
      </c>
    </row>
    <row r="40" spans="1:30" ht="32.25" customHeight="1">
      <c r="A40" s="111"/>
      <c r="B40" s="59" t="s">
        <v>21</v>
      </c>
      <c r="C40" s="60">
        <f t="shared" si="2"/>
        <v>244655.68300000005</v>
      </c>
      <c r="D40" s="40">
        <v>163151</v>
      </c>
      <c r="E40" s="40"/>
      <c r="F40" s="40"/>
      <c r="G40" s="39"/>
      <c r="H40" s="36"/>
      <c r="I40" s="134">
        <v>1085.4</v>
      </c>
      <c r="J40" s="134">
        <v>71099.8</v>
      </c>
      <c r="K40" s="58">
        <v>57200</v>
      </c>
      <c r="L40" s="40"/>
      <c r="M40" s="39"/>
      <c r="N40" s="36"/>
      <c r="O40" s="40"/>
      <c r="P40" s="39"/>
      <c r="Q40" s="36"/>
      <c r="R40" s="40">
        <v>19620</v>
      </c>
      <c r="S40" s="39">
        <v>8860</v>
      </c>
      <c r="T40" s="36"/>
      <c r="U40" s="40"/>
      <c r="V40" s="40"/>
      <c r="W40" s="36"/>
      <c r="X40" s="40"/>
      <c r="Y40" s="40"/>
      <c r="Z40" s="36"/>
      <c r="AA40" s="133">
        <f t="shared" si="2"/>
        <v>766844.5459999999</v>
      </c>
      <c r="AB40" s="133">
        <f t="shared" si="2"/>
        <v>1038645.5900000002</v>
      </c>
      <c r="AC40" s="135">
        <f>+AC7+AC8+AC9+AC10+AC11+AC12+AC13+AC14+AC15+AC16+AC17+AC18+AC19+AC20+AC21+AC27+AC35+AC36+AC37+AC38+AC39</f>
        <v>1077000</v>
      </c>
      <c r="AD40" s="167"/>
    </row>
    <row r="41" spans="1:29" ht="35.25" customHeight="1">
      <c r="A41" s="110">
        <v>21</v>
      </c>
      <c r="B41" s="21" t="s">
        <v>17</v>
      </c>
      <c r="C41" s="40">
        <v>31846.111</v>
      </c>
      <c r="D41" s="37">
        <v>56329.6</v>
      </c>
      <c r="E41" s="40"/>
      <c r="F41" s="30"/>
      <c r="G41" s="36"/>
      <c r="H41" s="36"/>
      <c r="I41" s="67"/>
      <c r="J41" s="130"/>
      <c r="K41" s="36"/>
      <c r="L41" s="30"/>
      <c r="M41" s="36"/>
      <c r="N41" s="36"/>
      <c r="O41" s="30"/>
      <c r="P41" s="36"/>
      <c r="Q41" s="36"/>
      <c r="R41" s="30">
        <v>2280</v>
      </c>
      <c r="S41" s="36">
        <v>7700</v>
      </c>
      <c r="T41" s="36"/>
      <c r="U41" s="30"/>
      <c r="V41" s="36"/>
      <c r="W41" s="36"/>
      <c r="X41" s="30"/>
      <c r="Y41" s="36"/>
      <c r="Z41" s="36"/>
      <c r="AA41" s="67">
        <f>+C41+F40+I40+L40+O40+R40+U40+X40</f>
        <v>52551.511</v>
      </c>
      <c r="AB41" s="67">
        <f>+D40+G40+J40+M40+P40+S40+V40+Y40</f>
        <v>243110.8</v>
      </c>
      <c r="AC41" s="67">
        <v>761379.31</v>
      </c>
    </row>
    <row r="42" spans="1:29" ht="39" customHeight="1">
      <c r="A42" s="110">
        <v>22</v>
      </c>
      <c r="B42" s="21" t="s">
        <v>18</v>
      </c>
      <c r="C42" s="30">
        <v>21043.3</v>
      </c>
      <c r="D42" s="36"/>
      <c r="E42" s="36"/>
      <c r="F42" s="36"/>
      <c r="G42" s="36"/>
      <c r="H42" s="36"/>
      <c r="I42" s="130"/>
      <c r="J42" s="130"/>
      <c r="K42" s="36"/>
      <c r="L42" s="36"/>
      <c r="M42" s="36"/>
      <c r="N42" s="36"/>
      <c r="O42" s="36"/>
      <c r="P42" s="36"/>
      <c r="Q42" s="36"/>
      <c r="R42" s="36">
        <v>145</v>
      </c>
      <c r="S42" s="36">
        <v>200</v>
      </c>
      <c r="T42" s="36"/>
      <c r="U42" s="36"/>
      <c r="V42" s="36"/>
      <c r="W42" s="36"/>
      <c r="X42" s="36"/>
      <c r="Y42" s="36"/>
      <c r="Z42" s="36"/>
      <c r="AA42" s="67">
        <f>+C42+F41+I41+L41+O41+R41+U41+X41</f>
        <v>23323.3</v>
      </c>
      <c r="AB42" s="67">
        <f>+D41+G41+J41+M41+P41+S41+V41+Y41</f>
        <v>64029.6</v>
      </c>
      <c r="AC42" s="67">
        <v>155817.472</v>
      </c>
    </row>
    <row r="43" spans="1:29" ht="24" customHeight="1">
      <c r="A43" s="110">
        <v>23</v>
      </c>
      <c r="B43" s="21" t="s">
        <v>19</v>
      </c>
      <c r="C43" s="36">
        <v>0</v>
      </c>
      <c r="D43" s="36">
        <v>6500</v>
      </c>
      <c r="E43" s="40"/>
      <c r="F43" s="30"/>
      <c r="G43" s="36"/>
      <c r="H43" s="36"/>
      <c r="I43" s="123">
        <v>2409.5</v>
      </c>
      <c r="J43" s="123">
        <v>5811</v>
      </c>
      <c r="K43" s="45">
        <v>3000</v>
      </c>
      <c r="L43" s="30"/>
      <c r="M43" s="36"/>
      <c r="N43" s="36"/>
      <c r="O43" s="30"/>
      <c r="P43" s="36"/>
      <c r="Q43" s="36"/>
      <c r="R43" s="30">
        <v>188.9</v>
      </c>
      <c r="S43" s="36">
        <v>4080</v>
      </c>
      <c r="T43" s="36"/>
      <c r="U43" s="30"/>
      <c r="V43" s="36"/>
      <c r="W43" s="36"/>
      <c r="X43" s="30"/>
      <c r="Y43" s="36"/>
      <c r="Z43" s="36"/>
      <c r="AA43" s="67">
        <f>+C43+F42+I42+L42+O42+R42+U42+X42</f>
        <v>145</v>
      </c>
      <c r="AB43" s="67">
        <f>+D42+G42+J42+M42+P42+S42+V42+Y42</f>
        <v>200</v>
      </c>
      <c r="AC43" s="66">
        <f>+E42+H42+K42+N42+Q42+T42+W42+Z42</f>
        <v>0</v>
      </c>
    </row>
    <row r="44" spans="1:29" ht="24" customHeight="1">
      <c r="A44" s="110">
        <v>24</v>
      </c>
      <c r="B44" s="21" t="s">
        <v>20</v>
      </c>
      <c r="C44" s="30">
        <v>1471.22</v>
      </c>
      <c r="D44" s="36">
        <v>6000</v>
      </c>
      <c r="E44" s="40"/>
      <c r="F44" s="30"/>
      <c r="G44" s="36"/>
      <c r="H44" s="36"/>
      <c r="I44" s="123">
        <v>985</v>
      </c>
      <c r="J44" s="123">
        <v>2787.5</v>
      </c>
      <c r="K44" s="45">
        <v>2238.2</v>
      </c>
      <c r="L44" s="30"/>
      <c r="M44" s="36"/>
      <c r="N44" s="36"/>
      <c r="O44" s="30"/>
      <c r="P44" s="36"/>
      <c r="Q44" s="36"/>
      <c r="R44" s="30">
        <v>880</v>
      </c>
      <c r="S44" s="36">
        <v>900</v>
      </c>
      <c r="T44" s="36"/>
      <c r="U44" s="30"/>
      <c r="V44" s="36"/>
      <c r="W44" s="36"/>
      <c r="X44" s="30"/>
      <c r="Y44" s="36"/>
      <c r="Z44" s="36"/>
      <c r="AA44" s="67">
        <f>+C44+F43+I43+L43+O43+R43+U43+X43</f>
        <v>4069.6200000000003</v>
      </c>
      <c r="AB44" s="67">
        <f>+D43+G43+J43+M43+P43+S43+V43+Y43</f>
        <v>16391</v>
      </c>
      <c r="AC44" s="66">
        <v>13000</v>
      </c>
    </row>
    <row r="45" spans="1:29" ht="24" customHeight="1">
      <c r="A45" s="110">
        <v>25</v>
      </c>
      <c r="B45" s="7" t="s">
        <v>83</v>
      </c>
      <c r="C45" s="30">
        <v>300</v>
      </c>
      <c r="D45" s="60">
        <f aca="true" t="shared" si="3" ref="C45:K46">SUM(D6:D44)</f>
        <v>871980.6</v>
      </c>
      <c r="E45" s="60">
        <f t="shared" si="3"/>
        <v>0</v>
      </c>
      <c r="F45" s="60">
        <f t="shared" si="3"/>
        <v>239013</v>
      </c>
      <c r="G45" s="60">
        <f t="shared" si="3"/>
        <v>277523.6</v>
      </c>
      <c r="H45" s="60">
        <f t="shared" si="3"/>
        <v>0</v>
      </c>
      <c r="I45" s="135">
        <f t="shared" si="3"/>
        <v>136210.9</v>
      </c>
      <c r="J45" s="135">
        <f t="shared" si="3"/>
        <v>273466.3</v>
      </c>
      <c r="K45" s="61">
        <f t="shared" si="3"/>
        <v>62438.2</v>
      </c>
      <c r="L45" s="60">
        <f>+L39+L40+L41+L42+L43+L44</f>
        <v>81661.5</v>
      </c>
      <c r="M45" s="60">
        <f>+M39+M40+M41+M42+M43+M44</f>
        <v>81981.9</v>
      </c>
      <c r="N45" s="60">
        <f>+N39+N40+N41+N42+N43+N44</f>
        <v>0</v>
      </c>
      <c r="O45" s="60">
        <f>+O39+O40+O41+O42+O43+O44</f>
        <v>48009</v>
      </c>
      <c r="P45" s="60">
        <f>+P39+P40+P41+P42+P43+P44</f>
        <v>53628.5</v>
      </c>
      <c r="Q45" s="60">
        <f aca="true" t="shared" si="4" ref="Q45:Z45">+Q39+Q40+Q41+Q42+Q43+Q44</f>
        <v>0</v>
      </c>
      <c r="R45" s="60">
        <f t="shared" si="4"/>
        <v>111331.2</v>
      </c>
      <c r="S45" s="60">
        <f t="shared" si="4"/>
        <v>155479.09999999998</v>
      </c>
      <c r="T45" s="60">
        <f t="shared" si="4"/>
        <v>0</v>
      </c>
      <c r="U45" s="60">
        <f t="shared" si="4"/>
        <v>77891.48500000002</v>
      </c>
      <c r="V45" s="60">
        <f t="shared" si="4"/>
        <v>58342.37300000001</v>
      </c>
      <c r="W45" s="60">
        <f t="shared" si="4"/>
        <v>0</v>
      </c>
      <c r="X45" s="60">
        <f t="shared" si="4"/>
        <v>41037.578</v>
      </c>
      <c r="Y45" s="60">
        <f t="shared" si="4"/>
        <v>155307.917</v>
      </c>
      <c r="Z45" s="60">
        <f t="shared" si="4"/>
        <v>0</v>
      </c>
      <c r="AA45" s="67">
        <f>+C45+F44+I44+L44+O44+R44+U44+X44</f>
        <v>2165</v>
      </c>
      <c r="AB45" s="67">
        <f>+D44+G44+J44+M44+P44+S44+V44+Y44</f>
        <v>9687.5</v>
      </c>
      <c r="AC45" s="66">
        <v>50000</v>
      </c>
    </row>
    <row r="46" spans="1:30" ht="34.5" customHeight="1">
      <c r="A46" s="111"/>
      <c r="B46" s="59" t="s">
        <v>21</v>
      </c>
      <c r="C46" s="60">
        <f t="shared" si="3"/>
        <v>543971.9970000001</v>
      </c>
      <c r="D46" s="51"/>
      <c r="E46" s="51"/>
      <c r="G46" s="52"/>
      <c r="I46" s="136"/>
      <c r="J46" s="136"/>
      <c r="K46" s="53"/>
      <c r="L46" s="141"/>
      <c r="AA46" s="133">
        <f>SUM(AA7:AA45)</f>
        <v>1615943.5229999998</v>
      </c>
      <c r="AB46" s="135">
        <f>SUM(AB7:AB45)</f>
        <v>2410710.0800000005</v>
      </c>
      <c r="AC46" s="133">
        <f>AC40+AC41+AC42+AC43+AC44+AC45</f>
        <v>2057196.7820000001</v>
      </c>
      <c r="AD46" s="166"/>
    </row>
    <row r="47" spans="1:26" ht="34.5" customHeight="1">
      <c r="A47" s="112"/>
      <c r="C47" s="51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</row>
    <row r="48" spans="1:29" ht="24" customHeight="1">
      <c r="A48" s="196" t="s">
        <v>118</v>
      </c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</row>
    <row r="49" spans="3:29" ht="24" customHeight="1">
      <c r="C49" s="51"/>
      <c r="G49" s="52"/>
      <c r="AA49" s="138"/>
      <c r="AB49" s="138"/>
      <c r="AC49" s="164"/>
    </row>
    <row r="50" ht="24" customHeight="1">
      <c r="G50" s="52"/>
    </row>
    <row r="51" ht="24" customHeight="1">
      <c r="G51" s="52"/>
    </row>
    <row r="52" ht="24" customHeight="1">
      <c r="G52" s="52"/>
    </row>
    <row r="53" ht="24" customHeight="1">
      <c r="G53" s="52"/>
    </row>
  </sheetData>
  <sheetProtection/>
  <mergeCells count="12">
    <mergeCell ref="A48:AC48"/>
    <mergeCell ref="A3:AC3"/>
    <mergeCell ref="A4:AC4"/>
    <mergeCell ref="A2:C2"/>
    <mergeCell ref="A36:A37"/>
    <mergeCell ref="B36:B37"/>
    <mergeCell ref="A5:B6"/>
    <mergeCell ref="AB1:AC1"/>
    <mergeCell ref="AA2:AC2"/>
    <mergeCell ref="AA5:AA6"/>
    <mergeCell ref="AB5:AB6"/>
    <mergeCell ref="AC5:AC6"/>
  </mergeCells>
  <printOptions/>
  <pageMargins left="0.44" right="0.29" top="0.75" bottom="0.53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9"/>
  <sheetViews>
    <sheetView tabSelected="1" zoomScalePageLayoutView="0" workbookViewId="0" topLeftCell="A1">
      <selection activeCell="AA2" sqref="AA2:AC2"/>
    </sheetView>
  </sheetViews>
  <sheetFormatPr defaultColWidth="9.00390625" defaultRowHeight="34.5" customHeight="1"/>
  <cols>
    <col min="2" max="2" width="38.625" style="0" customWidth="1"/>
    <col min="3" max="3" width="12.875" style="122" hidden="1" customWidth="1"/>
    <col min="4" max="4" width="14.625" style="122" hidden="1" customWidth="1"/>
    <col min="5" max="5" width="20.00390625" style="35" hidden="1" customWidth="1"/>
    <col min="6" max="6" width="13.375" style="35" hidden="1" customWidth="1"/>
    <col min="7" max="7" width="14.875" style="122" hidden="1" customWidth="1"/>
    <col min="8" max="8" width="14.875" style="35" hidden="1" customWidth="1"/>
    <col min="9" max="9" width="16.625" style="35" hidden="1" customWidth="1"/>
    <col min="10" max="10" width="13.625" style="35" hidden="1" customWidth="1"/>
    <col min="11" max="11" width="17.25390625" style="35" hidden="1" customWidth="1"/>
    <col min="12" max="12" width="14.75390625" style="142" hidden="1" customWidth="1"/>
    <col min="13" max="13" width="15.75390625" style="142" hidden="1" customWidth="1"/>
    <col min="14" max="14" width="16.375" style="35" hidden="1" customWidth="1"/>
    <col min="15" max="15" width="14.875" style="35" hidden="1" customWidth="1"/>
    <col min="16" max="16" width="15.25390625" style="35" hidden="1" customWidth="1"/>
    <col min="17" max="17" width="16.625" style="35" hidden="1" customWidth="1"/>
    <col min="18" max="18" width="12.75390625" style="35" hidden="1" customWidth="1"/>
    <col min="19" max="19" width="14.625" style="35" hidden="1" customWidth="1"/>
    <col min="20" max="20" width="16.875" style="35" hidden="1" customWidth="1"/>
    <col min="21" max="21" width="14.625" style="35" hidden="1" customWidth="1"/>
    <col min="22" max="22" width="15.125" style="35" hidden="1" customWidth="1"/>
    <col min="23" max="23" width="17.00390625" style="35" hidden="1" customWidth="1"/>
    <col min="24" max="24" width="12.25390625" style="35" hidden="1" customWidth="1"/>
    <col min="25" max="25" width="14.625" style="144" hidden="1" customWidth="1"/>
    <col min="26" max="26" width="17.25390625" style="35" hidden="1" customWidth="1"/>
    <col min="27" max="27" width="15.625" style="122" customWidth="1"/>
    <col min="28" max="28" width="15.375" style="122" customWidth="1"/>
    <col min="29" max="29" width="17.875" style="122" customWidth="1"/>
    <col min="30" max="30" width="12.875" style="0" customWidth="1"/>
  </cols>
  <sheetData>
    <row r="1" spans="1:29" ht="22.5" customHeight="1">
      <c r="A1" s="6"/>
      <c r="B1" s="6"/>
      <c r="C1" s="183" t="s">
        <v>14</v>
      </c>
      <c r="D1" s="183"/>
      <c r="E1" s="161"/>
      <c r="F1" s="161"/>
      <c r="G1" s="16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 s="158"/>
      <c r="AB1" s="221" t="s">
        <v>14</v>
      </c>
      <c r="AC1" s="221"/>
    </row>
    <row r="2" spans="1:29" ht="69" customHeight="1">
      <c r="A2" s="200"/>
      <c r="B2" s="200"/>
      <c r="C2" s="200" t="s">
        <v>134</v>
      </c>
      <c r="D2" s="200"/>
      <c r="E2" s="200"/>
      <c r="F2" s="200" t="s">
        <v>134</v>
      </c>
      <c r="G2" s="200"/>
      <c r="H2" s="200"/>
      <c r="I2" s="200" t="s">
        <v>134</v>
      </c>
      <c r="J2" s="200"/>
      <c r="K2" s="200"/>
      <c r="L2" s="200" t="s">
        <v>134</v>
      </c>
      <c r="M2" s="200"/>
      <c r="N2" s="200"/>
      <c r="O2" s="200" t="s">
        <v>134</v>
      </c>
      <c r="P2" s="200"/>
      <c r="Q2" s="200"/>
      <c r="R2" s="200" t="s">
        <v>134</v>
      </c>
      <c r="S2" s="200"/>
      <c r="T2" s="200"/>
      <c r="U2" s="200" t="s">
        <v>134</v>
      </c>
      <c r="V2" s="200"/>
      <c r="W2" s="200"/>
      <c r="X2" s="200" t="s">
        <v>134</v>
      </c>
      <c r="Y2" s="200"/>
      <c r="Z2" s="200"/>
      <c r="AA2" s="220" t="s">
        <v>144</v>
      </c>
      <c r="AB2" s="220"/>
      <c r="AC2" s="220"/>
    </row>
    <row r="3" spans="1:29" ht="45.75" customHeight="1">
      <c r="A3" s="182" t="s">
        <v>109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</row>
    <row r="4" spans="1:29" ht="26.25" customHeight="1">
      <c r="A4" s="216" t="s">
        <v>13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</row>
    <row r="5" spans="1:29" s="146" customFormat="1" ht="34.5" customHeight="1">
      <c r="A5" s="222" t="s">
        <v>136</v>
      </c>
      <c r="B5" s="223"/>
      <c r="C5" s="219" t="s">
        <v>85</v>
      </c>
      <c r="D5" s="219"/>
      <c r="E5" s="219"/>
      <c r="F5" s="219" t="s">
        <v>86</v>
      </c>
      <c r="G5" s="219"/>
      <c r="H5" s="219"/>
      <c r="I5" s="219" t="s">
        <v>87</v>
      </c>
      <c r="J5" s="219"/>
      <c r="K5" s="219"/>
      <c r="L5" s="219" t="s">
        <v>88</v>
      </c>
      <c r="M5" s="219"/>
      <c r="N5" s="219"/>
      <c r="O5" s="219" t="s">
        <v>89</v>
      </c>
      <c r="P5" s="219"/>
      <c r="Q5" s="219"/>
      <c r="R5" s="219" t="s">
        <v>90</v>
      </c>
      <c r="S5" s="219"/>
      <c r="T5" s="219"/>
      <c r="U5" s="219" t="s">
        <v>91</v>
      </c>
      <c r="V5" s="219"/>
      <c r="W5" s="219"/>
      <c r="X5" s="219" t="s">
        <v>92</v>
      </c>
      <c r="Y5" s="219"/>
      <c r="Z5" s="219"/>
      <c r="AA5" s="211" t="s">
        <v>81</v>
      </c>
      <c r="AB5" s="211" t="s">
        <v>73</v>
      </c>
      <c r="AC5" s="211" t="s">
        <v>72</v>
      </c>
    </row>
    <row r="6" spans="1:29" s="117" customFormat="1" ht="13.5" customHeight="1">
      <c r="A6" s="224"/>
      <c r="B6" s="225"/>
      <c r="C6" s="123" t="s">
        <v>81</v>
      </c>
      <c r="D6" s="123" t="s">
        <v>73</v>
      </c>
      <c r="E6" s="45" t="s">
        <v>72</v>
      </c>
      <c r="F6" s="45" t="s">
        <v>81</v>
      </c>
      <c r="G6" s="123" t="s">
        <v>73</v>
      </c>
      <c r="H6" s="45" t="s">
        <v>72</v>
      </c>
      <c r="I6" s="45" t="s">
        <v>81</v>
      </c>
      <c r="J6" s="45" t="s">
        <v>73</v>
      </c>
      <c r="K6" s="45" t="s">
        <v>72</v>
      </c>
      <c r="L6" s="45" t="s">
        <v>81</v>
      </c>
      <c r="M6" s="45" t="s">
        <v>73</v>
      </c>
      <c r="N6" s="45" t="s">
        <v>72</v>
      </c>
      <c r="O6" s="45" t="s">
        <v>81</v>
      </c>
      <c r="P6" s="45" t="s">
        <v>73</v>
      </c>
      <c r="Q6" s="45" t="s">
        <v>72</v>
      </c>
      <c r="R6" s="45" t="s">
        <v>81</v>
      </c>
      <c r="S6" s="45" t="s">
        <v>73</v>
      </c>
      <c r="T6" s="45" t="s">
        <v>72</v>
      </c>
      <c r="U6" s="45" t="s">
        <v>81</v>
      </c>
      <c r="V6" s="45" t="s">
        <v>73</v>
      </c>
      <c r="W6" s="45" t="s">
        <v>72</v>
      </c>
      <c r="X6" s="45" t="s">
        <v>81</v>
      </c>
      <c r="Y6" s="31" t="s">
        <v>73</v>
      </c>
      <c r="Z6" s="45" t="s">
        <v>72</v>
      </c>
      <c r="AA6" s="212"/>
      <c r="AB6" s="212"/>
      <c r="AC6" s="212"/>
    </row>
    <row r="7" spans="1:29" s="5" customFormat="1" ht="24.75" customHeight="1">
      <c r="A7" s="27">
        <v>4111</v>
      </c>
      <c r="B7" s="7" t="s">
        <v>22</v>
      </c>
      <c r="C7" s="67">
        <v>75098.514</v>
      </c>
      <c r="D7" s="67">
        <v>92135</v>
      </c>
      <c r="E7" s="31"/>
      <c r="F7" s="41">
        <v>27599.5</v>
      </c>
      <c r="G7" s="41">
        <v>36906.3</v>
      </c>
      <c r="H7" s="31"/>
      <c r="I7" s="31">
        <v>26915</v>
      </c>
      <c r="J7" s="31">
        <v>33100</v>
      </c>
      <c r="K7" s="31"/>
      <c r="L7" s="67">
        <v>24714.3</v>
      </c>
      <c r="M7" s="123">
        <v>29450</v>
      </c>
      <c r="N7" s="31"/>
      <c r="O7" s="31">
        <v>12883.9</v>
      </c>
      <c r="P7" s="31">
        <v>13050</v>
      </c>
      <c r="Q7" s="31"/>
      <c r="R7" s="30">
        <v>16191.8</v>
      </c>
      <c r="S7" s="30">
        <v>23808</v>
      </c>
      <c r="T7" s="31"/>
      <c r="U7" s="30">
        <v>18138.644</v>
      </c>
      <c r="V7" s="30">
        <v>21245.249</v>
      </c>
      <c r="W7" s="31"/>
      <c r="X7" s="31">
        <v>22258.5</v>
      </c>
      <c r="Y7" s="31">
        <v>27541.5</v>
      </c>
      <c r="Z7" s="30"/>
      <c r="AA7" s="67">
        <f>+C7+F7+I7+L7+O7+R7+U7+X7</f>
        <v>223800.15799999997</v>
      </c>
      <c r="AB7" s="67">
        <f aca="true" t="shared" si="0" ref="AB7:AB23">+D7+G7+J7+M7+P7+S7+V7+Y7</f>
        <v>277236.049</v>
      </c>
      <c r="AC7" s="67">
        <f>+'[2]Sheet3 '!$E$20</f>
        <v>343400</v>
      </c>
    </row>
    <row r="8" spans="1:29" s="5" customFormat="1" ht="21" customHeight="1">
      <c r="A8" s="27">
        <v>4112</v>
      </c>
      <c r="B8" s="7" t="s">
        <v>23</v>
      </c>
      <c r="C8" s="67">
        <v>4000</v>
      </c>
      <c r="D8" s="124">
        <v>5193.2</v>
      </c>
      <c r="E8" s="31"/>
      <c r="F8" s="41">
        <v>1456</v>
      </c>
      <c r="G8" s="41">
        <v>3326.5</v>
      </c>
      <c r="H8" s="31"/>
      <c r="I8" s="45">
        <v>1815.5</v>
      </c>
      <c r="J8" s="45">
        <v>3350</v>
      </c>
      <c r="K8" s="45"/>
      <c r="L8" s="67">
        <v>2658</v>
      </c>
      <c r="M8" s="123">
        <v>4000</v>
      </c>
      <c r="N8" s="31"/>
      <c r="O8" s="30">
        <v>1345</v>
      </c>
      <c r="P8" s="31">
        <v>1000</v>
      </c>
      <c r="Q8" s="31"/>
      <c r="R8" s="30">
        <v>1192</v>
      </c>
      <c r="S8" s="31">
        <v>3500</v>
      </c>
      <c r="T8" s="31"/>
      <c r="U8" s="30">
        <v>1137.1</v>
      </c>
      <c r="V8" s="31">
        <v>3013.4</v>
      </c>
      <c r="W8" s="31"/>
      <c r="X8" s="31">
        <v>2825.5</v>
      </c>
      <c r="Y8" s="31">
        <v>2292</v>
      </c>
      <c r="Z8" s="31"/>
      <c r="AA8" s="67">
        <f aca="true" t="shared" si="1" ref="AA8:AB45">+C8+F8+I8+L8+O8+R8+U8+X8</f>
        <v>16429.1</v>
      </c>
      <c r="AB8" s="67">
        <f t="shared" si="0"/>
        <v>25675.100000000002</v>
      </c>
      <c r="AC8" s="67">
        <f>+'[2]Sheet3 '!$E$21</f>
        <v>92000</v>
      </c>
    </row>
    <row r="9" spans="1:29" s="5" customFormat="1" ht="22.5" customHeight="1">
      <c r="A9" s="27">
        <v>4115</v>
      </c>
      <c r="B9" s="7" t="s">
        <v>67</v>
      </c>
      <c r="C9" s="67">
        <v>3057.222</v>
      </c>
      <c r="D9" s="124">
        <v>3671.6</v>
      </c>
      <c r="E9" s="31"/>
      <c r="F9" s="30"/>
      <c r="G9" s="124"/>
      <c r="H9" s="31"/>
      <c r="I9" s="30"/>
      <c r="J9" s="31"/>
      <c r="K9" s="31"/>
      <c r="L9" s="30"/>
      <c r="M9" s="31"/>
      <c r="N9" s="31"/>
      <c r="O9" s="30"/>
      <c r="P9" s="31"/>
      <c r="Q9" s="31"/>
      <c r="R9" s="30"/>
      <c r="S9" s="31"/>
      <c r="T9" s="31"/>
      <c r="U9" s="30"/>
      <c r="V9" s="31">
        <v>0</v>
      </c>
      <c r="W9" s="31"/>
      <c r="X9" s="31"/>
      <c r="Y9" s="31"/>
      <c r="Z9" s="31"/>
      <c r="AA9" s="67">
        <f t="shared" si="1"/>
        <v>3057.222</v>
      </c>
      <c r="AB9" s="67">
        <f t="shared" si="0"/>
        <v>3671.6</v>
      </c>
      <c r="AC9" s="67">
        <f>+'[2]Sheet3 '!$E$22</f>
        <v>25000</v>
      </c>
    </row>
    <row r="10" spans="1:29" s="5" customFormat="1" ht="34.5" customHeight="1">
      <c r="A10" s="27">
        <v>4211</v>
      </c>
      <c r="B10" s="7" t="s">
        <v>100</v>
      </c>
      <c r="C10" s="67">
        <v>0</v>
      </c>
      <c r="D10" s="124">
        <v>0</v>
      </c>
      <c r="E10" s="31"/>
      <c r="F10" s="41">
        <v>0</v>
      </c>
      <c r="G10" s="41">
        <v>0</v>
      </c>
      <c r="H10" s="31"/>
      <c r="I10" s="45">
        <v>0</v>
      </c>
      <c r="J10" s="45">
        <v>50</v>
      </c>
      <c r="K10" s="45"/>
      <c r="L10" s="30"/>
      <c r="M10" s="31"/>
      <c r="N10" s="31"/>
      <c r="O10" s="30">
        <v>0</v>
      </c>
      <c r="P10" s="31">
        <v>50</v>
      </c>
      <c r="Q10" s="31"/>
      <c r="R10" s="30">
        <v>0</v>
      </c>
      <c r="S10" s="31"/>
      <c r="T10" s="31"/>
      <c r="U10" s="30"/>
      <c r="V10" s="31">
        <v>0</v>
      </c>
      <c r="W10" s="31"/>
      <c r="X10" s="31"/>
      <c r="Y10" s="31"/>
      <c r="Z10" s="31"/>
      <c r="AA10" s="67">
        <f t="shared" si="1"/>
        <v>0</v>
      </c>
      <c r="AB10" s="67">
        <f t="shared" si="0"/>
        <v>100</v>
      </c>
      <c r="AC10" s="67">
        <f>+'[2]Sheet3 '!$E$33</f>
        <v>990</v>
      </c>
    </row>
    <row r="11" spans="1:29" s="5" customFormat="1" ht="21" customHeight="1">
      <c r="A11" s="27">
        <v>4212</v>
      </c>
      <c r="B11" s="7" t="s">
        <v>24</v>
      </c>
      <c r="C11" s="67">
        <v>339.577</v>
      </c>
      <c r="D11" s="124">
        <v>2600</v>
      </c>
      <c r="E11" s="30"/>
      <c r="F11" s="41">
        <v>2588.8</v>
      </c>
      <c r="G11" s="41">
        <v>2775.7</v>
      </c>
      <c r="H11" s="31">
        <v>3000</v>
      </c>
      <c r="I11" s="45">
        <v>2497.9</v>
      </c>
      <c r="J11" s="45">
        <v>3500</v>
      </c>
      <c r="K11" s="45">
        <v>3500</v>
      </c>
      <c r="L11" s="67">
        <v>2602.3</v>
      </c>
      <c r="M11" s="123">
        <v>3600</v>
      </c>
      <c r="N11" s="31"/>
      <c r="O11" s="30">
        <v>866</v>
      </c>
      <c r="P11" s="31">
        <v>1000</v>
      </c>
      <c r="Q11" s="31">
        <v>1000</v>
      </c>
      <c r="R11" s="30">
        <v>3653.4</v>
      </c>
      <c r="S11" s="31">
        <v>4300</v>
      </c>
      <c r="T11" s="31"/>
      <c r="U11" s="30">
        <v>1624.21</v>
      </c>
      <c r="V11" s="31">
        <v>2621.493</v>
      </c>
      <c r="W11" s="31"/>
      <c r="X11" s="31">
        <v>1374.9</v>
      </c>
      <c r="Y11" s="31">
        <v>2000</v>
      </c>
      <c r="Z11" s="31"/>
      <c r="AA11" s="67">
        <f t="shared" si="1"/>
        <v>15547.087000000001</v>
      </c>
      <c r="AB11" s="67">
        <f t="shared" si="0"/>
        <v>22397.193</v>
      </c>
      <c r="AC11" s="67">
        <f>+'[2]Sheet3 '!$E$34</f>
        <v>30000</v>
      </c>
    </row>
    <row r="12" spans="1:29" s="5" customFormat="1" ht="25.5" customHeight="1">
      <c r="A12" s="27">
        <v>4213</v>
      </c>
      <c r="B12" s="7" t="s">
        <v>25</v>
      </c>
      <c r="C12" s="67">
        <v>25396.57</v>
      </c>
      <c r="D12" s="124">
        <v>28620</v>
      </c>
      <c r="E12" s="30"/>
      <c r="F12" s="41">
        <v>0</v>
      </c>
      <c r="G12" s="41">
        <v>29.5</v>
      </c>
      <c r="H12" s="31">
        <v>50</v>
      </c>
      <c r="I12" s="45">
        <v>1941</v>
      </c>
      <c r="J12" s="45">
        <v>2020</v>
      </c>
      <c r="K12" s="45">
        <v>2100</v>
      </c>
      <c r="L12" s="67"/>
      <c r="M12" s="123">
        <v>50</v>
      </c>
      <c r="N12" s="31"/>
      <c r="O12" s="30">
        <v>1381.7</v>
      </c>
      <c r="P12" s="31">
        <v>1510</v>
      </c>
      <c r="Q12" s="31">
        <v>1510</v>
      </c>
      <c r="R12" s="30">
        <v>3790</v>
      </c>
      <c r="S12" s="31">
        <v>4600</v>
      </c>
      <c r="T12" s="31"/>
      <c r="U12" s="30">
        <v>1320</v>
      </c>
      <c r="V12" s="31">
        <v>1320.918</v>
      </c>
      <c r="W12" s="31"/>
      <c r="X12" s="31">
        <v>1637.1</v>
      </c>
      <c r="Y12" s="31">
        <v>1700</v>
      </c>
      <c r="Z12" s="31"/>
      <c r="AA12" s="67">
        <f t="shared" si="1"/>
        <v>35466.37</v>
      </c>
      <c r="AB12" s="67">
        <f t="shared" si="0"/>
        <v>39850.418</v>
      </c>
      <c r="AC12" s="67">
        <f>+'[2]Sheet3 '!$E$35</f>
        <v>79990</v>
      </c>
    </row>
    <row r="13" spans="1:29" s="5" customFormat="1" ht="22.5" customHeight="1">
      <c r="A13" s="27">
        <v>4214</v>
      </c>
      <c r="B13" s="7" t="s">
        <v>26</v>
      </c>
      <c r="C13" s="67">
        <v>515.619</v>
      </c>
      <c r="D13" s="124">
        <v>638</v>
      </c>
      <c r="E13" s="30"/>
      <c r="F13" s="41">
        <v>190</v>
      </c>
      <c r="G13" s="41">
        <v>180</v>
      </c>
      <c r="H13" s="31"/>
      <c r="I13" s="45">
        <v>255.5</v>
      </c>
      <c r="J13" s="45">
        <v>300</v>
      </c>
      <c r="K13" s="45"/>
      <c r="L13" s="67">
        <v>202.6</v>
      </c>
      <c r="M13" s="123">
        <v>220</v>
      </c>
      <c r="N13" s="31"/>
      <c r="O13" s="30">
        <v>214.1</v>
      </c>
      <c r="P13" s="31">
        <v>250</v>
      </c>
      <c r="Q13" s="31"/>
      <c r="R13" s="30">
        <v>257.9</v>
      </c>
      <c r="S13" s="31">
        <v>330</v>
      </c>
      <c r="T13" s="31"/>
      <c r="U13" s="30">
        <v>213.077</v>
      </c>
      <c r="V13" s="31">
        <v>201.732</v>
      </c>
      <c r="W13" s="31"/>
      <c r="X13" s="31">
        <v>295.9</v>
      </c>
      <c r="Y13" s="31">
        <v>350</v>
      </c>
      <c r="Z13" s="31"/>
      <c r="AA13" s="67">
        <f t="shared" si="1"/>
        <v>2144.696</v>
      </c>
      <c r="AB13" s="67">
        <f t="shared" si="0"/>
        <v>2469.732</v>
      </c>
      <c r="AC13" s="67">
        <f>+'[2]Sheet3 '!$E$36</f>
        <v>2000</v>
      </c>
    </row>
    <row r="14" spans="1:29" s="5" customFormat="1" ht="21.75" customHeight="1">
      <c r="A14" s="27">
        <v>4215</v>
      </c>
      <c r="B14" s="7" t="s">
        <v>27</v>
      </c>
      <c r="C14" s="67">
        <v>67</v>
      </c>
      <c r="D14" s="124">
        <v>5684</v>
      </c>
      <c r="E14" s="30"/>
      <c r="F14" s="67">
        <v>150</v>
      </c>
      <c r="G14" s="124">
        <v>253.4</v>
      </c>
      <c r="H14" s="31"/>
      <c r="I14" s="30"/>
      <c r="J14" s="31"/>
      <c r="K14" s="31"/>
      <c r="L14" s="67">
        <v>94</v>
      </c>
      <c r="M14" s="123">
        <v>250</v>
      </c>
      <c r="N14" s="31"/>
      <c r="O14" s="30">
        <v>26</v>
      </c>
      <c r="P14" s="31">
        <v>30</v>
      </c>
      <c r="Q14" s="31"/>
      <c r="R14" s="30">
        <v>0</v>
      </c>
      <c r="S14" s="31">
        <v>0</v>
      </c>
      <c r="T14" s="31"/>
      <c r="U14" s="30"/>
      <c r="V14" s="31"/>
      <c r="W14" s="31"/>
      <c r="X14" s="31">
        <v>28</v>
      </c>
      <c r="Y14" s="31">
        <v>100</v>
      </c>
      <c r="Z14" s="31"/>
      <c r="AA14" s="67">
        <f t="shared" si="1"/>
        <v>365</v>
      </c>
      <c r="AB14" s="67">
        <f t="shared" si="0"/>
        <v>6317.4</v>
      </c>
      <c r="AC14" s="67">
        <f>+'[2]Sheet3 '!$E$37</f>
        <v>990</v>
      </c>
    </row>
    <row r="15" spans="1:29" s="5" customFormat="1" ht="35.25" customHeight="1">
      <c r="A15" s="27">
        <v>4216</v>
      </c>
      <c r="B15" s="7" t="s">
        <v>28</v>
      </c>
      <c r="C15" s="67">
        <v>0</v>
      </c>
      <c r="D15" s="124">
        <v>0</v>
      </c>
      <c r="E15" s="31"/>
      <c r="F15" s="30"/>
      <c r="G15" s="124"/>
      <c r="H15" s="31"/>
      <c r="I15" s="30"/>
      <c r="J15" s="31"/>
      <c r="K15" s="31"/>
      <c r="L15" s="30"/>
      <c r="M15" s="31"/>
      <c r="N15" s="31"/>
      <c r="O15" s="30"/>
      <c r="P15" s="31"/>
      <c r="Q15" s="31"/>
      <c r="R15" s="30">
        <v>0</v>
      </c>
      <c r="S15" s="31">
        <v>0</v>
      </c>
      <c r="T15" s="31"/>
      <c r="U15" s="30"/>
      <c r="V15" s="31"/>
      <c r="W15" s="31"/>
      <c r="X15" s="31"/>
      <c r="Y15" s="31"/>
      <c r="Z15" s="31"/>
      <c r="AA15" s="67">
        <f t="shared" si="1"/>
        <v>0</v>
      </c>
      <c r="AB15" s="67">
        <f t="shared" si="0"/>
        <v>0</v>
      </c>
      <c r="AC15" s="67">
        <v>990</v>
      </c>
    </row>
    <row r="16" spans="1:29" s="5" customFormat="1" ht="23.25" customHeight="1">
      <c r="A16" s="27">
        <v>4221</v>
      </c>
      <c r="B16" s="7" t="s">
        <v>29</v>
      </c>
      <c r="C16" s="67">
        <v>0</v>
      </c>
      <c r="D16" s="124">
        <v>200</v>
      </c>
      <c r="E16" s="30"/>
      <c r="F16" s="41">
        <v>46.5</v>
      </c>
      <c r="G16" s="41">
        <v>165.8</v>
      </c>
      <c r="H16" s="31"/>
      <c r="I16" s="45">
        <v>64.5</v>
      </c>
      <c r="J16" s="45">
        <v>200</v>
      </c>
      <c r="K16" s="45"/>
      <c r="L16" s="67">
        <v>0</v>
      </c>
      <c r="M16" s="123">
        <v>200</v>
      </c>
      <c r="N16" s="31"/>
      <c r="O16" s="30">
        <v>75.4</v>
      </c>
      <c r="P16" s="31">
        <v>120</v>
      </c>
      <c r="Q16" s="31"/>
      <c r="R16" s="30">
        <v>77.2</v>
      </c>
      <c r="S16" s="31">
        <v>150</v>
      </c>
      <c r="T16" s="31"/>
      <c r="U16" s="30"/>
      <c r="V16" s="31"/>
      <c r="W16" s="31"/>
      <c r="X16" s="31">
        <v>5.4</v>
      </c>
      <c r="Y16" s="31">
        <v>200</v>
      </c>
      <c r="Z16" s="31"/>
      <c r="AA16" s="67">
        <f t="shared" si="1"/>
        <v>269</v>
      </c>
      <c r="AB16" s="67">
        <f t="shared" si="0"/>
        <v>1235.8</v>
      </c>
      <c r="AC16" s="67">
        <f>+'[2]Sheet3 '!$E$42</f>
        <v>2000</v>
      </c>
    </row>
    <row r="17" spans="1:29" s="5" customFormat="1" ht="34.5" customHeight="1">
      <c r="A17" s="27">
        <v>4222</v>
      </c>
      <c r="B17" s="7" t="s">
        <v>128</v>
      </c>
      <c r="C17" s="67"/>
      <c r="D17" s="124"/>
      <c r="E17" s="30"/>
      <c r="F17" s="41"/>
      <c r="G17" s="41"/>
      <c r="H17" s="31"/>
      <c r="I17" s="45"/>
      <c r="J17" s="45"/>
      <c r="K17" s="45"/>
      <c r="L17" s="67"/>
      <c r="M17" s="123"/>
      <c r="N17" s="31"/>
      <c r="O17" s="30"/>
      <c r="P17" s="31"/>
      <c r="Q17" s="31"/>
      <c r="R17" s="30"/>
      <c r="S17" s="31"/>
      <c r="T17" s="31"/>
      <c r="U17" s="30"/>
      <c r="V17" s="31"/>
      <c r="W17" s="31"/>
      <c r="X17" s="31"/>
      <c r="Y17" s="31"/>
      <c r="Z17" s="31"/>
      <c r="AA17" s="67">
        <v>0</v>
      </c>
      <c r="AB17" s="67">
        <v>0</v>
      </c>
      <c r="AC17" s="67">
        <f>+'[2]Sheet3 '!$E$43</f>
        <v>5000</v>
      </c>
    </row>
    <row r="18" spans="1:29" s="5" customFormat="1" ht="20.25" customHeight="1">
      <c r="A18" s="27">
        <v>4231</v>
      </c>
      <c r="B18" s="7" t="s">
        <v>30</v>
      </c>
      <c r="C18" s="67">
        <v>2.57</v>
      </c>
      <c r="D18" s="124">
        <v>70</v>
      </c>
      <c r="E18" s="31"/>
      <c r="F18" s="30"/>
      <c r="G18" s="124"/>
      <c r="H18" s="31"/>
      <c r="I18" s="45">
        <v>0</v>
      </c>
      <c r="J18" s="45">
        <v>50</v>
      </c>
      <c r="K18" s="45"/>
      <c r="L18" s="30"/>
      <c r="M18" s="31"/>
      <c r="N18" s="31"/>
      <c r="O18" s="30"/>
      <c r="P18" s="31"/>
      <c r="Q18" s="31"/>
      <c r="R18" s="30">
        <v>0</v>
      </c>
      <c r="S18" s="31">
        <v>0</v>
      </c>
      <c r="T18" s="31"/>
      <c r="U18" s="30"/>
      <c r="V18" s="31"/>
      <c r="W18" s="31"/>
      <c r="X18" s="31"/>
      <c r="Y18" s="31">
        <v>200</v>
      </c>
      <c r="Z18" s="31"/>
      <c r="AA18" s="67">
        <f t="shared" si="1"/>
        <v>2.57</v>
      </c>
      <c r="AB18" s="67">
        <f t="shared" si="0"/>
        <v>320</v>
      </c>
      <c r="AC18" s="67">
        <f>+'[2]Sheet3 '!$E$47</f>
        <v>300</v>
      </c>
    </row>
    <row r="19" spans="1:29" s="5" customFormat="1" ht="24" customHeight="1">
      <c r="A19" s="27">
        <v>4232</v>
      </c>
      <c r="B19" s="7" t="s">
        <v>31</v>
      </c>
      <c r="C19" s="67">
        <v>407</v>
      </c>
      <c r="D19" s="124">
        <v>417</v>
      </c>
      <c r="E19" s="31"/>
      <c r="F19" s="41">
        <v>163.2</v>
      </c>
      <c r="G19" s="41">
        <v>163.2</v>
      </c>
      <c r="H19" s="31"/>
      <c r="I19" s="45">
        <v>229.2</v>
      </c>
      <c r="J19" s="45">
        <v>300</v>
      </c>
      <c r="K19" s="45"/>
      <c r="L19" s="67">
        <v>258.2</v>
      </c>
      <c r="M19" s="123">
        <v>265</v>
      </c>
      <c r="N19" s="31"/>
      <c r="O19" s="30">
        <v>195.8</v>
      </c>
      <c r="P19" s="31">
        <v>200</v>
      </c>
      <c r="Q19" s="31"/>
      <c r="R19" s="30">
        <v>220.8</v>
      </c>
      <c r="S19" s="31">
        <v>225</v>
      </c>
      <c r="T19" s="31"/>
      <c r="U19" s="30">
        <v>115.2</v>
      </c>
      <c r="V19" s="31">
        <v>103.2</v>
      </c>
      <c r="W19" s="31"/>
      <c r="X19" s="31">
        <v>163.2</v>
      </c>
      <c r="Y19" s="31">
        <v>200</v>
      </c>
      <c r="Z19" s="31"/>
      <c r="AA19" s="67">
        <f t="shared" si="1"/>
        <v>1752.6000000000001</v>
      </c>
      <c r="AB19" s="67">
        <f t="shared" si="0"/>
        <v>1873.4</v>
      </c>
      <c r="AC19" s="67">
        <f>+'[2]Sheet3 '!$E$48</f>
        <v>2000</v>
      </c>
    </row>
    <row r="20" spans="1:29" s="5" customFormat="1" ht="34.5" customHeight="1">
      <c r="A20" s="27">
        <v>4233</v>
      </c>
      <c r="B20" s="7" t="s">
        <v>68</v>
      </c>
      <c r="C20" s="67">
        <v>76</v>
      </c>
      <c r="D20" s="124">
        <v>200</v>
      </c>
      <c r="E20" s="31"/>
      <c r="F20" s="30"/>
      <c r="G20" s="124"/>
      <c r="H20" s="31"/>
      <c r="I20" s="30"/>
      <c r="J20" s="31"/>
      <c r="K20" s="31"/>
      <c r="L20" s="30"/>
      <c r="M20" s="31"/>
      <c r="N20" s="31"/>
      <c r="O20" s="30"/>
      <c r="P20" s="31"/>
      <c r="Q20" s="31"/>
      <c r="R20" s="30">
        <v>0</v>
      </c>
      <c r="S20" s="31">
        <v>0</v>
      </c>
      <c r="T20" s="31"/>
      <c r="U20" s="30"/>
      <c r="V20" s="31"/>
      <c r="W20" s="31"/>
      <c r="X20" s="31"/>
      <c r="Y20" s="31">
        <v>100</v>
      </c>
      <c r="Z20" s="31"/>
      <c r="AA20" s="67">
        <f t="shared" si="1"/>
        <v>76</v>
      </c>
      <c r="AB20" s="67">
        <f t="shared" si="0"/>
        <v>300</v>
      </c>
      <c r="AC20" s="67">
        <f>+'[2]Sheet3 '!$E$49</f>
        <v>3000</v>
      </c>
    </row>
    <row r="21" spans="1:29" s="5" customFormat="1" ht="22.5" customHeight="1">
      <c r="A21" s="27">
        <v>4234</v>
      </c>
      <c r="B21" s="7" t="s">
        <v>32</v>
      </c>
      <c r="C21" s="67">
        <v>48</v>
      </c>
      <c r="D21" s="124">
        <v>132</v>
      </c>
      <c r="E21" s="31"/>
      <c r="F21" s="41">
        <v>232.5</v>
      </c>
      <c r="G21" s="41">
        <v>361.2</v>
      </c>
      <c r="H21" s="31"/>
      <c r="I21" s="45">
        <v>15</v>
      </c>
      <c r="J21" s="45">
        <v>150</v>
      </c>
      <c r="K21" s="45"/>
      <c r="L21" s="67">
        <v>48</v>
      </c>
      <c r="M21" s="123">
        <v>60</v>
      </c>
      <c r="N21" s="31"/>
      <c r="O21" s="30">
        <v>64</v>
      </c>
      <c r="P21" s="31">
        <v>100</v>
      </c>
      <c r="Q21" s="31"/>
      <c r="R21" s="30">
        <v>48</v>
      </c>
      <c r="S21" s="31">
        <v>55</v>
      </c>
      <c r="T21" s="31"/>
      <c r="U21" s="30">
        <v>174.65</v>
      </c>
      <c r="V21" s="31">
        <v>52</v>
      </c>
      <c r="W21" s="31"/>
      <c r="X21" s="31">
        <v>60.4</v>
      </c>
      <c r="Y21" s="31">
        <v>200</v>
      </c>
      <c r="Z21" s="31"/>
      <c r="AA21" s="67">
        <f t="shared" si="1"/>
        <v>690.55</v>
      </c>
      <c r="AB21" s="67">
        <f t="shared" si="0"/>
        <v>1110.2</v>
      </c>
      <c r="AC21" s="67">
        <f>+'[2]Sheet3 '!$E$50</f>
        <v>2000</v>
      </c>
    </row>
    <row r="22" spans="1:29" s="5" customFormat="1" ht="21.75" customHeight="1">
      <c r="A22" s="27">
        <v>4235</v>
      </c>
      <c r="B22" s="7" t="s">
        <v>84</v>
      </c>
      <c r="C22" s="67">
        <v>0</v>
      </c>
      <c r="D22" s="124">
        <v>990</v>
      </c>
      <c r="E22" s="31"/>
      <c r="F22" s="41">
        <v>1500</v>
      </c>
      <c r="G22" s="41">
        <v>0</v>
      </c>
      <c r="H22" s="31"/>
      <c r="I22" s="45">
        <v>0</v>
      </c>
      <c r="J22" s="45">
        <v>100</v>
      </c>
      <c r="K22" s="45"/>
      <c r="L22" s="30"/>
      <c r="M22" s="31"/>
      <c r="N22" s="31"/>
      <c r="O22" s="30">
        <v>960</v>
      </c>
      <c r="P22" s="31">
        <v>960</v>
      </c>
      <c r="Q22" s="31"/>
      <c r="R22" s="30">
        <v>0</v>
      </c>
      <c r="S22" s="31">
        <v>0</v>
      </c>
      <c r="T22" s="31"/>
      <c r="U22" s="30"/>
      <c r="V22" s="31"/>
      <c r="W22" s="31"/>
      <c r="X22" s="31"/>
      <c r="Y22" s="31"/>
      <c r="Z22" s="31"/>
      <c r="AA22" s="67">
        <f t="shared" si="1"/>
        <v>2460</v>
      </c>
      <c r="AB22" s="67">
        <f t="shared" si="0"/>
        <v>2050</v>
      </c>
      <c r="AC22" s="67">
        <f>+'[2]Sheet3 '!$E$51</f>
        <v>3000</v>
      </c>
    </row>
    <row r="23" spans="1:29" s="5" customFormat="1" ht="34.5" customHeight="1">
      <c r="A23" s="27">
        <v>4236</v>
      </c>
      <c r="B23" s="7" t="s">
        <v>33</v>
      </c>
      <c r="C23" s="67">
        <v>0</v>
      </c>
      <c r="D23" s="124">
        <v>600</v>
      </c>
      <c r="E23" s="31"/>
      <c r="F23" s="41"/>
      <c r="G23" s="41"/>
      <c r="H23" s="31"/>
      <c r="I23" s="30"/>
      <c r="J23" s="31"/>
      <c r="K23" s="31"/>
      <c r="L23" s="30"/>
      <c r="M23" s="31"/>
      <c r="N23" s="31"/>
      <c r="O23" s="30"/>
      <c r="P23" s="31"/>
      <c r="Q23" s="31"/>
      <c r="R23" s="30">
        <v>0</v>
      </c>
      <c r="S23" s="31">
        <v>0</v>
      </c>
      <c r="T23" s="31"/>
      <c r="U23" s="30"/>
      <c r="V23" s="31"/>
      <c r="W23" s="31"/>
      <c r="X23" s="31"/>
      <c r="Y23" s="31"/>
      <c r="Z23" s="31"/>
      <c r="AA23" s="67">
        <f t="shared" si="1"/>
        <v>0</v>
      </c>
      <c r="AB23" s="67">
        <f t="shared" si="0"/>
        <v>600</v>
      </c>
      <c r="AC23" s="67">
        <f>+'[2]Sheet3 '!$E$52</f>
        <v>2000</v>
      </c>
    </row>
    <row r="24" spans="1:29" s="5" customFormat="1" ht="22.5" customHeight="1">
      <c r="A24" s="27">
        <v>4237</v>
      </c>
      <c r="B24" s="7" t="s">
        <v>34</v>
      </c>
      <c r="C24" s="67">
        <v>351.6</v>
      </c>
      <c r="D24" s="124">
        <v>910</v>
      </c>
      <c r="E24" s="30"/>
      <c r="F24" s="41">
        <v>451</v>
      </c>
      <c r="G24" s="41">
        <v>161</v>
      </c>
      <c r="H24" s="31"/>
      <c r="I24" s="45">
        <v>1344.7</v>
      </c>
      <c r="J24" s="45">
        <v>1700</v>
      </c>
      <c r="K24" s="45"/>
      <c r="L24" s="30"/>
      <c r="M24" s="31"/>
      <c r="N24" s="31"/>
      <c r="O24" s="30">
        <v>1113.6</v>
      </c>
      <c r="P24" s="31">
        <v>1100</v>
      </c>
      <c r="Q24" s="31"/>
      <c r="R24" s="30">
        <v>789.6</v>
      </c>
      <c r="S24" s="31">
        <v>500</v>
      </c>
      <c r="T24" s="31"/>
      <c r="U24" s="30"/>
      <c r="V24" s="31"/>
      <c r="W24" s="31"/>
      <c r="X24" s="31">
        <v>691.8</v>
      </c>
      <c r="Y24" s="31">
        <v>1000</v>
      </c>
      <c r="Z24" s="31"/>
      <c r="AA24" s="67">
        <f t="shared" si="1"/>
        <v>4742.3</v>
      </c>
      <c r="AB24" s="67">
        <f t="shared" si="1"/>
        <v>5371</v>
      </c>
      <c r="AC24" s="67">
        <f>+'[2]Sheet3 '!$E$53</f>
        <v>6000</v>
      </c>
    </row>
    <row r="25" spans="1:29" s="5" customFormat="1" ht="34.5" customHeight="1">
      <c r="A25" s="27">
        <v>4239</v>
      </c>
      <c r="B25" s="7" t="s">
        <v>35</v>
      </c>
      <c r="C25" s="67">
        <v>0</v>
      </c>
      <c r="D25" s="124">
        <v>1100</v>
      </c>
      <c r="E25" s="30"/>
      <c r="F25" s="41">
        <v>376.2</v>
      </c>
      <c r="G25" s="41">
        <v>465</v>
      </c>
      <c r="H25" s="31"/>
      <c r="I25" s="45">
        <v>1772.9</v>
      </c>
      <c r="J25" s="45">
        <v>2500</v>
      </c>
      <c r="K25" s="45"/>
      <c r="L25" s="67">
        <v>3828</v>
      </c>
      <c r="M25" s="123">
        <v>3700</v>
      </c>
      <c r="N25" s="31"/>
      <c r="O25" s="30">
        <v>394.4</v>
      </c>
      <c r="P25" s="31">
        <v>600</v>
      </c>
      <c r="Q25" s="31"/>
      <c r="R25" s="30">
        <v>1121.8</v>
      </c>
      <c r="S25" s="31">
        <v>3342</v>
      </c>
      <c r="T25" s="31"/>
      <c r="U25" s="30">
        <v>2050.515</v>
      </c>
      <c r="V25" s="31">
        <v>2778.947</v>
      </c>
      <c r="W25" s="31"/>
      <c r="X25" s="31">
        <v>1110</v>
      </c>
      <c r="Y25" s="31">
        <v>2200</v>
      </c>
      <c r="Z25" s="31"/>
      <c r="AA25" s="67">
        <f t="shared" si="1"/>
        <v>10653.815</v>
      </c>
      <c r="AB25" s="67">
        <f t="shared" si="1"/>
        <v>16685.947</v>
      </c>
      <c r="AC25" s="67">
        <f>+'[2]Sheet3 '!$E$54</f>
        <v>5000</v>
      </c>
    </row>
    <row r="26" spans="1:29" s="5" customFormat="1" ht="27" customHeight="1">
      <c r="A26" s="27">
        <v>4241</v>
      </c>
      <c r="B26" s="7" t="s">
        <v>36</v>
      </c>
      <c r="C26" s="67">
        <v>2454.534</v>
      </c>
      <c r="D26" s="124">
        <v>7440</v>
      </c>
      <c r="E26" s="30"/>
      <c r="F26" s="41">
        <v>3115.4</v>
      </c>
      <c r="G26" s="41">
        <v>2586</v>
      </c>
      <c r="H26" s="31"/>
      <c r="I26" s="45">
        <v>415.4</v>
      </c>
      <c r="J26" s="45">
        <v>1400</v>
      </c>
      <c r="K26" s="45"/>
      <c r="L26" s="67">
        <v>25.8</v>
      </c>
      <c r="M26" s="123">
        <v>50</v>
      </c>
      <c r="N26" s="31"/>
      <c r="O26" s="30">
        <v>147.3</v>
      </c>
      <c r="P26" s="31">
        <v>140</v>
      </c>
      <c r="Q26" s="31"/>
      <c r="R26" s="30">
        <v>804</v>
      </c>
      <c r="S26" s="31">
        <v>650</v>
      </c>
      <c r="T26" s="31"/>
      <c r="U26" s="30">
        <v>351.19</v>
      </c>
      <c r="V26" s="31">
        <v>375</v>
      </c>
      <c r="W26" s="31"/>
      <c r="X26" s="31"/>
      <c r="Y26" s="31">
        <v>150</v>
      </c>
      <c r="Z26" s="31"/>
      <c r="AA26" s="67">
        <f t="shared" si="1"/>
        <v>7313.624</v>
      </c>
      <c r="AB26" s="67">
        <f t="shared" si="1"/>
        <v>12791</v>
      </c>
      <c r="AC26" s="67">
        <f>+'[2]Sheet3 '!$E$57</f>
        <v>6980</v>
      </c>
    </row>
    <row r="27" spans="1:29" s="5" customFormat="1" ht="34.5" customHeight="1">
      <c r="A27" s="28">
        <v>4251</v>
      </c>
      <c r="B27" s="7" t="s">
        <v>37</v>
      </c>
      <c r="C27" s="67">
        <v>0</v>
      </c>
      <c r="D27" s="124">
        <v>0</v>
      </c>
      <c r="E27" s="31"/>
      <c r="F27" s="41">
        <v>732</v>
      </c>
      <c r="G27" s="41">
        <v>1235.3</v>
      </c>
      <c r="H27" s="31"/>
      <c r="I27" s="45">
        <v>1493.2</v>
      </c>
      <c r="J27" s="45">
        <v>3300</v>
      </c>
      <c r="K27" s="45"/>
      <c r="L27" s="30"/>
      <c r="M27" s="31"/>
      <c r="N27" s="31"/>
      <c r="O27" s="30">
        <v>990</v>
      </c>
      <c r="P27" s="31"/>
      <c r="Q27" s="31"/>
      <c r="R27" s="30">
        <v>3090</v>
      </c>
      <c r="S27" s="31">
        <v>3906.7</v>
      </c>
      <c r="T27" s="31"/>
      <c r="U27" s="30"/>
      <c r="V27" s="31">
        <v>250</v>
      </c>
      <c r="W27" s="31"/>
      <c r="X27" s="31"/>
      <c r="Y27" s="31">
        <v>400</v>
      </c>
      <c r="Z27" s="31"/>
      <c r="AA27" s="67">
        <f t="shared" si="1"/>
        <v>6305.2</v>
      </c>
      <c r="AB27" s="67">
        <f t="shared" si="1"/>
        <v>9092</v>
      </c>
      <c r="AC27" s="67">
        <f>+'[2]Sheet3 '!$E$60</f>
        <v>5000</v>
      </c>
    </row>
    <row r="28" spans="1:29" s="5" customFormat="1" ht="34.5" customHeight="1">
      <c r="A28" s="28">
        <v>4252</v>
      </c>
      <c r="B28" s="7" t="s">
        <v>38</v>
      </c>
      <c r="C28" s="67">
        <v>172.5</v>
      </c>
      <c r="D28" s="124">
        <v>1000</v>
      </c>
      <c r="E28" s="31"/>
      <c r="F28" s="41">
        <v>100</v>
      </c>
      <c r="G28" s="41">
        <v>155</v>
      </c>
      <c r="H28" s="31"/>
      <c r="I28" s="30"/>
      <c r="J28" s="31"/>
      <c r="K28" s="31"/>
      <c r="L28" s="67">
        <v>282.8</v>
      </c>
      <c r="M28" s="123">
        <v>500</v>
      </c>
      <c r="N28" s="31"/>
      <c r="O28" s="30">
        <v>28</v>
      </c>
      <c r="P28" s="31">
        <v>60</v>
      </c>
      <c r="Q28" s="31"/>
      <c r="R28" s="30">
        <v>23.6</v>
      </c>
      <c r="S28" s="31">
        <v>70</v>
      </c>
      <c r="T28" s="31"/>
      <c r="U28" s="30">
        <v>140</v>
      </c>
      <c r="V28" s="31">
        <v>542.8</v>
      </c>
      <c r="W28" s="31"/>
      <c r="X28" s="31">
        <v>161</v>
      </c>
      <c r="Y28" s="31">
        <v>500</v>
      </c>
      <c r="Z28" s="31"/>
      <c r="AA28" s="67">
        <f t="shared" si="1"/>
        <v>907.9</v>
      </c>
      <c r="AB28" s="67">
        <f t="shared" si="1"/>
        <v>2827.8</v>
      </c>
      <c r="AC28" s="67">
        <f>+'[2]Sheet3 '!$E$61</f>
        <v>5500</v>
      </c>
    </row>
    <row r="29" spans="1:29" s="5" customFormat="1" ht="25.5" customHeight="1">
      <c r="A29" s="28">
        <v>4261</v>
      </c>
      <c r="B29" s="7" t="s">
        <v>39</v>
      </c>
      <c r="C29" s="67">
        <v>676.549</v>
      </c>
      <c r="D29" s="66">
        <v>1050</v>
      </c>
      <c r="E29" s="30"/>
      <c r="F29" s="41">
        <v>348.2</v>
      </c>
      <c r="G29" s="41">
        <v>266.5</v>
      </c>
      <c r="H29" s="31"/>
      <c r="I29" s="45">
        <v>266.2</v>
      </c>
      <c r="J29" s="45">
        <v>350</v>
      </c>
      <c r="K29" s="45"/>
      <c r="L29" s="67">
        <v>300</v>
      </c>
      <c r="M29" s="123">
        <v>300</v>
      </c>
      <c r="N29" s="31"/>
      <c r="O29" s="30">
        <v>119.7</v>
      </c>
      <c r="P29" s="32">
        <v>150</v>
      </c>
      <c r="Q29" s="31"/>
      <c r="R29" s="30">
        <v>162.6</v>
      </c>
      <c r="S29" s="32">
        <v>320</v>
      </c>
      <c r="T29" s="31"/>
      <c r="U29" s="30">
        <v>346</v>
      </c>
      <c r="V29" s="32">
        <v>330.51</v>
      </c>
      <c r="W29" s="31"/>
      <c r="X29" s="31">
        <v>199.5</v>
      </c>
      <c r="Y29" s="31">
        <v>200</v>
      </c>
      <c r="Z29" s="32"/>
      <c r="AA29" s="67">
        <f t="shared" si="1"/>
        <v>2418.749</v>
      </c>
      <c r="AB29" s="67">
        <f t="shared" si="1"/>
        <v>2967.01</v>
      </c>
      <c r="AC29" s="67">
        <f>+'[2]Sheet3 '!$E$64</f>
        <v>3100</v>
      </c>
    </row>
    <row r="30" spans="1:29" s="5" customFormat="1" ht="25.5" customHeight="1">
      <c r="A30" s="28">
        <v>4264</v>
      </c>
      <c r="B30" s="7" t="s">
        <v>40</v>
      </c>
      <c r="C30" s="67">
        <v>1785.547</v>
      </c>
      <c r="D30" s="124">
        <v>2000</v>
      </c>
      <c r="E30" s="30"/>
      <c r="F30" s="41">
        <v>2262.7</v>
      </c>
      <c r="G30" s="41">
        <v>2394</v>
      </c>
      <c r="H30" s="31"/>
      <c r="I30" s="45">
        <v>783</v>
      </c>
      <c r="J30" s="45">
        <v>900</v>
      </c>
      <c r="K30" s="45"/>
      <c r="L30" s="67">
        <v>977.7</v>
      </c>
      <c r="M30" s="123">
        <v>980</v>
      </c>
      <c r="N30" s="31"/>
      <c r="O30" s="30"/>
      <c r="P30" s="31"/>
      <c r="Q30" s="31"/>
      <c r="R30" s="30">
        <v>520</v>
      </c>
      <c r="S30" s="31">
        <v>700</v>
      </c>
      <c r="T30" s="31"/>
      <c r="U30" s="30">
        <v>851</v>
      </c>
      <c r="V30" s="31">
        <v>1090.007</v>
      </c>
      <c r="W30" s="31"/>
      <c r="X30" s="31">
        <v>433.3</v>
      </c>
      <c r="Y30" s="31">
        <v>600</v>
      </c>
      <c r="Z30" s="31"/>
      <c r="AA30" s="67">
        <f t="shared" si="1"/>
        <v>7613.246999999999</v>
      </c>
      <c r="AB30" s="67">
        <f t="shared" si="1"/>
        <v>8664.007</v>
      </c>
      <c r="AC30" s="67">
        <f>+'[2]Sheet3 '!$E$67</f>
        <v>11820</v>
      </c>
    </row>
    <row r="31" spans="1:29" s="5" customFormat="1" ht="34.5" customHeight="1">
      <c r="A31" s="28">
        <v>4267</v>
      </c>
      <c r="B31" s="7" t="s">
        <v>127</v>
      </c>
      <c r="C31" s="67">
        <v>456.75</v>
      </c>
      <c r="D31" s="124">
        <v>626.2</v>
      </c>
      <c r="E31" s="30"/>
      <c r="F31" s="41">
        <v>527.4</v>
      </c>
      <c r="G31" s="41">
        <v>140</v>
      </c>
      <c r="H31" s="31"/>
      <c r="I31" s="45">
        <v>240.4</v>
      </c>
      <c r="J31" s="45">
        <v>400</v>
      </c>
      <c r="K31" s="45"/>
      <c r="L31" s="67">
        <v>469.6</v>
      </c>
      <c r="M31" s="123">
        <v>1000</v>
      </c>
      <c r="N31" s="31"/>
      <c r="O31" s="30">
        <v>58.7</v>
      </c>
      <c r="P31" s="31">
        <v>300</v>
      </c>
      <c r="Q31" s="31"/>
      <c r="R31" s="30">
        <v>0</v>
      </c>
      <c r="S31" s="31">
        <v>50</v>
      </c>
      <c r="T31" s="31"/>
      <c r="U31" s="30">
        <v>154.68</v>
      </c>
      <c r="V31" s="31"/>
      <c r="W31" s="31"/>
      <c r="X31" s="30">
        <v>247</v>
      </c>
      <c r="Y31" s="31">
        <v>300</v>
      </c>
      <c r="Z31" s="31"/>
      <c r="AA31" s="67">
        <f t="shared" si="1"/>
        <v>2154.53</v>
      </c>
      <c r="AB31" s="67">
        <f t="shared" si="1"/>
        <v>2816.2</v>
      </c>
      <c r="AC31" s="67">
        <f>+'[2]Sheet3 '!$E$70</f>
        <v>3000</v>
      </c>
    </row>
    <row r="32" spans="1:29" s="5" customFormat="1" ht="25.5" customHeight="1">
      <c r="A32" s="28">
        <v>4269</v>
      </c>
      <c r="B32" s="7" t="s">
        <v>42</v>
      </c>
      <c r="C32" s="67">
        <v>2564.58</v>
      </c>
      <c r="D32" s="124">
        <v>10200</v>
      </c>
      <c r="E32" s="31"/>
      <c r="F32" s="41">
        <v>810.5</v>
      </c>
      <c r="G32" s="41">
        <v>706.6</v>
      </c>
      <c r="H32" s="31"/>
      <c r="I32" s="45">
        <v>100</v>
      </c>
      <c r="J32" s="45">
        <v>850</v>
      </c>
      <c r="K32" s="45"/>
      <c r="L32" s="67">
        <v>485.4</v>
      </c>
      <c r="M32" s="123">
        <v>700</v>
      </c>
      <c r="N32" s="31"/>
      <c r="O32" s="30">
        <v>372.3</v>
      </c>
      <c r="P32" s="31">
        <v>300</v>
      </c>
      <c r="Q32" s="31"/>
      <c r="R32" s="30">
        <v>52.2</v>
      </c>
      <c r="S32" s="31">
        <v>100</v>
      </c>
      <c r="T32" s="31"/>
      <c r="U32" s="30">
        <v>995.16</v>
      </c>
      <c r="V32" s="31">
        <v>280.253</v>
      </c>
      <c r="W32" s="31"/>
      <c r="X32" s="30">
        <v>1168.4</v>
      </c>
      <c r="Y32" s="31">
        <v>2200</v>
      </c>
      <c r="Z32" s="31"/>
      <c r="AA32" s="67">
        <f t="shared" si="1"/>
        <v>6548.539999999999</v>
      </c>
      <c r="AB32" s="67">
        <f t="shared" si="1"/>
        <v>15336.853000000001</v>
      </c>
      <c r="AC32" s="67">
        <f>+'[2]Sheet3 '!$E$71</f>
        <v>12840</v>
      </c>
    </row>
    <row r="33" spans="1:29" s="5" customFormat="1" ht="34.5" customHeight="1">
      <c r="A33" s="28">
        <v>4511</v>
      </c>
      <c r="B33" s="7" t="s">
        <v>43</v>
      </c>
      <c r="C33" s="67">
        <v>106665.7</v>
      </c>
      <c r="D33" s="67">
        <v>132277.75</v>
      </c>
      <c r="E33" s="30"/>
      <c r="F33" s="41">
        <v>35820.1</v>
      </c>
      <c r="G33" s="41">
        <v>52000</v>
      </c>
      <c r="H33" s="31"/>
      <c r="I33" s="45">
        <v>20400.4</v>
      </c>
      <c r="J33" s="45">
        <v>33000</v>
      </c>
      <c r="K33" s="45"/>
      <c r="L33" s="67">
        <v>2000</v>
      </c>
      <c r="M33" s="123">
        <v>21000</v>
      </c>
      <c r="N33" s="31"/>
      <c r="O33" s="31">
        <v>17200</v>
      </c>
      <c r="P33" s="31">
        <v>24000</v>
      </c>
      <c r="Q33" s="31"/>
      <c r="R33" s="31">
        <v>13305</v>
      </c>
      <c r="S33" s="31">
        <v>24500</v>
      </c>
      <c r="T33" s="31"/>
      <c r="U33" s="31">
        <v>9080.629</v>
      </c>
      <c r="V33" s="31">
        <v>15000</v>
      </c>
      <c r="W33" s="31"/>
      <c r="X33" s="31"/>
      <c r="Y33" s="31"/>
      <c r="Z33" s="31"/>
      <c r="AA33" s="67">
        <f t="shared" si="1"/>
        <v>204471.82899999997</v>
      </c>
      <c r="AB33" s="67">
        <f t="shared" si="1"/>
        <v>301777.75</v>
      </c>
      <c r="AC33" s="67">
        <f>+'[2]Sheet3 '!$E$91</f>
        <v>338977.75</v>
      </c>
    </row>
    <row r="34" spans="1:29" s="5" customFormat="1" ht="29.25" customHeight="1">
      <c r="A34" s="28">
        <v>4521</v>
      </c>
      <c r="B34" s="7" t="s">
        <v>104</v>
      </c>
      <c r="C34" s="67"/>
      <c r="D34" s="67"/>
      <c r="E34" s="30"/>
      <c r="F34" s="41"/>
      <c r="G34" s="41">
        <v>0</v>
      </c>
      <c r="H34" s="31"/>
      <c r="I34" s="45">
        <v>150</v>
      </c>
      <c r="J34" s="45">
        <v>200</v>
      </c>
      <c r="K34" s="45"/>
      <c r="L34" s="30"/>
      <c r="M34" s="31"/>
      <c r="N34" s="31"/>
      <c r="O34" s="31"/>
      <c r="P34" s="31"/>
      <c r="Q34" s="31"/>
      <c r="R34" s="31">
        <v>0</v>
      </c>
      <c r="S34" s="31">
        <v>0</v>
      </c>
      <c r="T34" s="31"/>
      <c r="U34" s="31"/>
      <c r="V34" s="31"/>
      <c r="W34" s="31"/>
      <c r="X34" s="31"/>
      <c r="Y34" s="31"/>
      <c r="Z34" s="31"/>
      <c r="AA34" s="67">
        <f t="shared" si="1"/>
        <v>150</v>
      </c>
      <c r="AB34" s="67">
        <f t="shared" si="1"/>
        <v>200</v>
      </c>
      <c r="AC34" s="67">
        <v>0</v>
      </c>
    </row>
    <row r="35" spans="1:29" s="5" customFormat="1" ht="57" customHeight="1">
      <c r="A35" s="28">
        <v>4637</v>
      </c>
      <c r="B35" s="7" t="s">
        <v>44</v>
      </c>
      <c r="C35" s="67">
        <v>12668.6</v>
      </c>
      <c r="D35" s="66">
        <v>6822.25</v>
      </c>
      <c r="E35" s="32"/>
      <c r="F35" s="30"/>
      <c r="G35" s="66">
        <v>0</v>
      </c>
      <c r="H35" s="32"/>
      <c r="I35" s="30"/>
      <c r="J35" s="32"/>
      <c r="K35" s="32"/>
      <c r="L35" s="30"/>
      <c r="M35" s="32"/>
      <c r="N35" s="32"/>
      <c r="O35" s="30"/>
      <c r="P35" s="32"/>
      <c r="Q35" s="32"/>
      <c r="R35" s="30">
        <v>0</v>
      </c>
      <c r="S35" s="32">
        <v>0</v>
      </c>
      <c r="T35" s="32"/>
      <c r="U35" s="30"/>
      <c r="V35" s="32"/>
      <c r="W35" s="32"/>
      <c r="X35" s="30"/>
      <c r="Y35" s="31"/>
      <c r="Z35" s="32"/>
      <c r="AA35" s="67">
        <f t="shared" si="1"/>
        <v>12668.6</v>
      </c>
      <c r="AB35" s="67">
        <f t="shared" si="1"/>
        <v>6822.25</v>
      </c>
      <c r="AC35" s="67">
        <f>+'[2]Sheet3 '!$E$109</f>
        <v>6822.25</v>
      </c>
    </row>
    <row r="36" spans="1:29" s="5" customFormat="1" ht="26.25" customHeight="1">
      <c r="A36" s="28">
        <v>4657</v>
      </c>
      <c r="B36" s="7" t="s">
        <v>82</v>
      </c>
      <c r="C36" s="67">
        <v>3676.132</v>
      </c>
      <c r="D36" s="66">
        <v>0</v>
      </c>
      <c r="E36" s="32"/>
      <c r="F36" s="30"/>
      <c r="G36" s="66">
        <v>0</v>
      </c>
      <c r="H36" s="32"/>
      <c r="I36" s="30"/>
      <c r="J36" s="32"/>
      <c r="K36" s="32"/>
      <c r="L36" s="30"/>
      <c r="M36" s="32"/>
      <c r="N36" s="32"/>
      <c r="O36" s="30"/>
      <c r="P36" s="32"/>
      <c r="Q36" s="32"/>
      <c r="R36" s="30">
        <v>3000</v>
      </c>
      <c r="S36" s="32">
        <v>824</v>
      </c>
      <c r="T36" s="32"/>
      <c r="U36" s="30">
        <v>1280.25</v>
      </c>
      <c r="V36" s="32"/>
      <c r="W36" s="32"/>
      <c r="X36" s="30"/>
      <c r="Y36" s="31"/>
      <c r="Z36" s="32"/>
      <c r="AA36" s="67">
        <f t="shared" si="1"/>
        <v>7956.382</v>
      </c>
      <c r="AB36" s="67">
        <f t="shared" si="1"/>
        <v>824</v>
      </c>
      <c r="AC36" s="67">
        <v>0</v>
      </c>
    </row>
    <row r="37" spans="1:29" s="5" customFormat="1" ht="24" customHeight="1">
      <c r="A37" s="28">
        <v>4729</v>
      </c>
      <c r="B37" s="7" t="s">
        <v>45</v>
      </c>
      <c r="C37" s="67">
        <v>3945.2</v>
      </c>
      <c r="D37" s="124">
        <v>6000</v>
      </c>
      <c r="E37" s="30"/>
      <c r="F37" s="41">
        <v>6470</v>
      </c>
      <c r="G37" s="41">
        <v>5860</v>
      </c>
      <c r="H37" s="31"/>
      <c r="I37" s="45">
        <v>5113.7</v>
      </c>
      <c r="J37" s="45">
        <v>5500</v>
      </c>
      <c r="K37" s="45"/>
      <c r="L37" s="67">
        <v>2880</v>
      </c>
      <c r="M37" s="123">
        <v>3000</v>
      </c>
      <c r="N37" s="31"/>
      <c r="O37" s="30">
        <v>335</v>
      </c>
      <c r="P37" s="31">
        <v>500</v>
      </c>
      <c r="Q37" s="31"/>
      <c r="R37" s="30">
        <v>3840</v>
      </c>
      <c r="S37" s="31">
        <v>7040</v>
      </c>
      <c r="T37" s="31"/>
      <c r="U37" s="30">
        <v>1520</v>
      </c>
      <c r="V37" s="31">
        <v>990</v>
      </c>
      <c r="W37" s="31"/>
      <c r="X37" s="30">
        <v>1130</v>
      </c>
      <c r="Y37" s="31">
        <v>2000</v>
      </c>
      <c r="Z37" s="31"/>
      <c r="AA37" s="67">
        <f t="shared" si="1"/>
        <v>25233.9</v>
      </c>
      <c r="AB37" s="67">
        <f t="shared" si="1"/>
        <v>30890</v>
      </c>
      <c r="AC37" s="67">
        <f>+'[2]Sheet3 '!$E$142</f>
        <v>20000</v>
      </c>
    </row>
    <row r="38" spans="1:29" s="5" customFormat="1" ht="34.5" customHeight="1">
      <c r="A38" s="28">
        <v>4819</v>
      </c>
      <c r="B38" s="7" t="s">
        <v>46</v>
      </c>
      <c r="C38" s="67">
        <v>100.12</v>
      </c>
      <c r="D38" s="124">
        <v>500</v>
      </c>
      <c r="E38" s="31"/>
      <c r="F38" s="41">
        <v>60</v>
      </c>
      <c r="G38" s="41">
        <v>60</v>
      </c>
      <c r="H38" s="31"/>
      <c r="I38" s="45">
        <v>0</v>
      </c>
      <c r="J38" s="45">
        <v>150</v>
      </c>
      <c r="K38" s="45"/>
      <c r="L38" s="30"/>
      <c r="M38" s="31"/>
      <c r="N38" s="31"/>
      <c r="O38" s="30">
        <v>0</v>
      </c>
      <c r="P38" s="31">
        <v>100</v>
      </c>
      <c r="Q38" s="31"/>
      <c r="R38" s="30">
        <v>0</v>
      </c>
      <c r="S38" s="31">
        <v>60</v>
      </c>
      <c r="T38" s="31"/>
      <c r="U38" s="30"/>
      <c r="V38" s="31"/>
      <c r="W38" s="31"/>
      <c r="X38" s="30"/>
      <c r="Y38" s="31">
        <v>200</v>
      </c>
      <c r="Z38" s="31"/>
      <c r="AA38" s="67">
        <f t="shared" si="1"/>
        <v>160.12</v>
      </c>
      <c r="AB38" s="67">
        <f t="shared" si="1"/>
        <v>1070</v>
      </c>
      <c r="AC38" s="67">
        <f>+'[2]Sheet3 '!$E$151</f>
        <v>1200</v>
      </c>
    </row>
    <row r="39" spans="1:29" s="5" customFormat="1" ht="24.75" customHeight="1">
      <c r="A39" s="28">
        <v>4823</v>
      </c>
      <c r="B39" s="7" t="s">
        <v>47</v>
      </c>
      <c r="C39" s="67">
        <v>129.8</v>
      </c>
      <c r="D39" s="66">
        <v>543</v>
      </c>
      <c r="E39" s="32"/>
      <c r="F39" s="41">
        <v>130</v>
      </c>
      <c r="G39" s="41">
        <v>83.8</v>
      </c>
      <c r="H39" s="32"/>
      <c r="I39" s="30">
        <v>52</v>
      </c>
      <c r="J39" s="32">
        <v>100</v>
      </c>
      <c r="K39" s="32"/>
      <c r="L39" s="30"/>
      <c r="M39" s="32"/>
      <c r="N39" s="32"/>
      <c r="O39" s="30">
        <v>64</v>
      </c>
      <c r="P39" s="32">
        <v>210</v>
      </c>
      <c r="Q39" s="32"/>
      <c r="R39" s="30">
        <v>0</v>
      </c>
      <c r="S39" s="32">
        <v>0</v>
      </c>
      <c r="T39" s="32"/>
      <c r="U39" s="30">
        <v>234</v>
      </c>
      <c r="V39" s="32">
        <v>197</v>
      </c>
      <c r="W39" s="32"/>
      <c r="X39" s="30">
        <v>26</v>
      </c>
      <c r="Y39" s="31">
        <v>150</v>
      </c>
      <c r="Z39" s="32"/>
      <c r="AA39" s="67">
        <f t="shared" si="1"/>
        <v>635.8</v>
      </c>
      <c r="AB39" s="67">
        <f t="shared" si="1"/>
        <v>1283.8</v>
      </c>
      <c r="AC39" s="67">
        <f>+'[2]Sheet3 '!$E$156</f>
        <v>2100</v>
      </c>
    </row>
    <row r="40" spans="1:29" s="5" customFormat="1" ht="34.5" customHeight="1">
      <c r="A40" s="42">
        <v>4824</v>
      </c>
      <c r="B40" s="43" t="s">
        <v>101</v>
      </c>
      <c r="C40" s="67"/>
      <c r="D40" s="66"/>
      <c r="E40" s="32"/>
      <c r="F40" s="41"/>
      <c r="G40" s="41"/>
      <c r="H40" s="32"/>
      <c r="I40" s="45">
        <v>0</v>
      </c>
      <c r="J40" s="45">
        <v>50</v>
      </c>
      <c r="K40" s="45"/>
      <c r="L40" s="30"/>
      <c r="M40" s="32"/>
      <c r="N40" s="32"/>
      <c r="O40" s="30"/>
      <c r="P40" s="32"/>
      <c r="Q40" s="32"/>
      <c r="R40" s="30">
        <v>0</v>
      </c>
      <c r="S40" s="32">
        <v>0</v>
      </c>
      <c r="T40" s="32"/>
      <c r="U40" s="30"/>
      <c r="V40" s="32"/>
      <c r="W40" s="32"/>
      <c r="X40" s="30"/>
      <c r="Y40" s="31">
        <v>100</v>
      </c>
      <c r="Z40" s="32"/>
      <c r="AA40" s="67">
        <f t="shared" si="1"/>
        <v>0</v>
      </c>
      <c r="AB40" s="67">
        <f t="shared" si="1"/>
        <v>150</v>
      </c>
      <c r="AC40" s="67">
        <v>0</v>
      </c>
    </row>
    <row r="41" spans="1:29" s="5" customFormat="1" ht="34.5" customHeight="1">
      <c r="A41" s="42">
        <v>4841</v>
      </c>
      <c r="B41" s="43" t="s">
        <v>105</v>
      </c>
      <c r="C41" s="67"/>
      <c r="D41" s="66"/>
      <c r="E41" s="32"/>
      <c r="F41" s="41"/>
      <c r="G41" s="41"/>
      <c r="H41" s="32"/>
      <c r="I41" s="45">
        <v>0</v>
      </c>
      <c r="J41" s="45">
        <v>1500</v>
      </c>
      <c r="K41" s="45"/>
      <c r="L41" s="30"/>
      <c r="M41" s="32"/>
      <c r="N41" s="32"/>
      <c r="O41" s="30"/>
      <c r="P41" s="32"/>
      <c r="Q41" s="32"/>
      <c r="R41" s="30">
        <v>0</v>
      </c>
      <c r="S41" s="32">
        <v>0</v>
      </c>
      <c r="T41" s="32"/>
      <c r="U41" s="30"/>
      <c r="V41" s="32"/>
      <c r="W41" s="32"/>
      <c r="X41" s="30"/>
      <c r="Y41" s="31"/>
      <c r="Z41" s="32"/>
      <c r="AA41" s="67">
        <f t="shared" si="1"/>
        <v>0</v>
      </c>
      <c r="AB41" s="67">
        <f t="shared" si="1"/>
        <v>1500</v>
      </c>
      <c r="AC41" s="67">
        <v>0</v>
      </c>
    </row>
    <row r="42" spans="1:29" s="5" customFormat="1" ht="25.5" customHeight="1">
      <c r="A42" s="28">
        <v>4891</v>
      </c>
      <c r="B42" s="7" t="s">
        <v>48</v>
      </c>
      <c r="C42" s="67">
        <v>0</v>
      </c>
      <c r="D42" s="124">
        <v>8380</v>
      </c>
      <c r="E42" s="31"/>
      <c r="F42" s="41"/>
      <c r="G42" s="41">
        <v>0</v>
      </c>
      <c r="H42" s="31"/>
      <c r="I42" s="45">
        <v>0</v>
      </c>
      <c r="J42" s="45">
        <v>1864</v>
      </c>
      <c r="K42" s="45"/>
      <c r="L42" s="67"/>
      <c r="M42" s="123">
        <v>12656.9</v>
      </c>
      <c r="N42" s="31"/>
      <c r="O42" s="30">
        <v>0</v>
      </c>
      <c r="P42" s="31">
        <v>7898.5</v>
      </c>
      <c r="Q42" s="31"/>
      <c r="R42" s="30">
        <v>0</v>
      </c>
      <c r="S42" s="31">
        <v>0</v>
      </c>
      <c r="T42" s="31"/>
      <c r="U42" s="30"/>
      <c r="V42" s="31"/>
      <c r="W42" s="31"/>
      <c r="X42" s="30"/>
      <c r="Y42" s="31">
        <v>890.1</v>
      </c>
      <c r="Z42" s="31"/>
      <c r="AA42" s="67">
        <f t="shared" si="1"/>
        <v>0</v>
      </c>
      <c r="AB42" s="67">
        <f t="shared" si="1"/>
        <v>31689.5</v>
      </c>
      <c r="AC42" s="67">
        <f>+'[2]Sheet3 '!$E$173</f>
        <v>54000</v>
      </c>
    </row>
    <row r="43" spans="1:30" s="5" customFormat="1" ht="23.25" customHeight="1">
      <c r="A43" s="119"/>
      <c r="B43" s="120" t="s">
        <v>8</v>
      </c>
      <c r="C43" s="70">
        <f aca="true" t="shared" si="2" ref="C43:J43">SUM(C7:C42)</f>
        <v>244655.68400000004</v>
      </c>
      <c r="D43" s="70">
        <f t="shared" si="2"/>
        <v>320000</v>
      </c>
      <c r="E43" s="121">
        <f t="shared" si="2"/>
        <v>0</v>
      </c>
      <c r="F43" s="121">
        <f t="shared" si="2"/>
        <v>85130</v>
      </c>
      <c r="G43" s="70">
        <f t="shared" si="2"/>
        <v>110274.8</v>
      </c>
      <c r="H43" s="121">
        <f t="shared" si="2"/>
        <v>3050</v>
      </c>
      <c r="I43" s="121">
        <f t="shared" si="2"/>
        <v>65865.5</v>
      </c>
      <c r="J43" s="121">
        <f t="shared" si="2"/>
        <v>96884</v>
      </c>
      <c r="K43" s="121">
        <f aca="true" t="shared" si="3" ref="K43:AC43">SUM(K7:K42)</f>
        <v>5600</v>
      </c>
      <c r="L43" s="121">
        <f t="shared" si="3"/>
        <v>41826.7</v>
      </c>
      <c r="M43" s="121">
        <f t="shared" si="3"/>
        <v>81981.9</v>
      </c>
      <c r="N43" s="121">
        <f t="shared" si="3"/>
        <v>0</v>
      </c>
      <c r="O43" s="121">
        <f t="shared" si="3"/>
        <v>38834.899999999994</v>
      </c>
      <c r="P43" s="121">
        <f t="shared" si="3"/>
        <v>53628.5</v>
      </c>
      <c r="Q43" s="121">
        <f t="shared" si="3"/>
        <v>2510</v>
      </c>
      <c r="R43" s="121">
        <f t="shared" si="3"/>
        <v>52139.899999999994</v>
      </c>
      <c r="S43" s="121">
        <f t="shared" si="3"/>
        <v>79030.7</v>
      </c>
      <c r="T43" s="121">
        <f t="shared" si="3"/>
        <v>0</v>
      </c>
      <c r="U43" s="121">
        <f t="shared" si="3"/>
        <v>39726.305</v>
      </c>
      <c r="V43" s="121">
        <f t="shared" si="3"/>
        <v>50392.509</v>
      </c>
      <c r="W43" s="121">
        <f t="shared" si="3"/>
        <v>0</v>
      </c>
      <c r="X43" s="121">
        <f t="shared" si="3"/>
        <v>33815.90000000001</v>
      </c>
      <c r="Y43" s="121">
        <f t="shared" si="3"/>
        <v>45773.6</v>
      </c>
      <c r="Z43" s="121">
        <f t="shared" si="3"/>
        <v>0</v>
      </c>
      <c r="AA43" s="70">
        <f t="shared" si="3"/>
        <v>601994.889</v>
      </c>
      <c r="AB43" s="70">
        <f t="shared" si="3"/>
        <v>837966.0090000001</v>
      </c>
      <c r="AC43" s="70">
        <f t="shared" si="3"/>
        <v>1077000</v>
      </c>
      <c r="AD43" s="148"/>
    </row>
    <row r="44" spans="1:29" s="5" customFormat="1" ht="21.75" customHeight="1">
      <c r="A44" s="28">
        <v>5112</v>
      </c>
      <c r="B44" s="7" t="s">
        <v>49</v>
      </c>
      <c r="C44" s="67">
        <v>31846.111</v>
      </c>
      <c r="D44" s="128">
        <v>163151</v>
      </c>
      <c r="E44" s="40"/>
      <c r="F44" s="30">
        <v>6739.7</v>
      </c>
      <c r="G44" s="124">
        <v>21500.8</v>
      </c>
      <c r="H44" s="31"/>
      <c r="I44" s="45">
        <v>1085.4</v>
      </c>
      <c r="J44" s="45">
        <v>71099.8</v>
      </c>
      <c r="K44" s="45"/>
      <c r="L44" s="30"/>
      <c r="M44" s="31"/>
      <c r="N44" s="31"/>
      <c r="O44" s="30">
        <v>8369</v>
      </c>
      <c r="P44" s="31"/>
      <c r="Q44" s="31"/>
      <c r="R44" s="30">
        <v>19620</v>
      </c>
      <c r="S44" s="31">
        <v>8680</v>
      </c>
      <c r="T44" s="31"/>
      <c r="U44" s="30">
        <v>2350</v>
      </c>
      <c r="V44" s="31">
        <v>2147.995</v>
      </c>
      <c r="W44" s="31"/>
      <c r="X44" s="30"/>
      <c r="Y44" s="31">
        <f>97323.719+4000</f>
        <v>101323.719</v>
      </c>
      <c r="Z44" s="31"/>
      <c r="AA44" s="67">
        <f t="shared" si="1"/>
        <v>70010.21100000001</v>
      </c>
      <c r="AB44" s="67">
        <f>+D44+G44+J44+M44+P44+S44+V44+Y44</f>
        <v>367903.31399999995</v>
      </c>
      <c r="AC44" s="67">
        <v>761379.31</v>
      </c>
    </row>
    <row r="45" spans="1:29" s="5" customFormat="1" ht="34.5" customHeight="1">
      <c r="A45" s="27">
        <v>5113</v>
      </c>
      <c r="B45" s="7" t="s">
        <v>50</v>
      </c>
      <c r="C45" s="67">
        <v>21043.3</v>
      </c>
      <c r="D45" s="129">
        <v>56329.6</v>
      </c>
      <c r="E45" s="40"/>
      <c r="F45" s="30">
        <v>8942.1</v>
      </c>
      <c r="G45" s="124">
        <v>141530.9</v>
      </c>
      <c r="H45" s="31"/>
      <c r="I45" s="45">
        <v>0</v>
      </c>
      <c r="J45" s="45">
        <v>0</v>
      </c>
      <c r="K45" s="45"/>
      <c r="L45" s="30">
        <v>38441.1</v>
      </c>
      <c r="M45" s="31"/>
      <c r="N45" s="31"/>
      <c r="O45" s="30">
        <v>300</v>
      </c>
      <c r="P45" s="31"/>
      <c r="Q45" s="31"/>
      <c r="R45" s="30">
        <v>2280</v>
      </c>
      <c r="S45" s="31">
        <v>7700</v>
      </c>
      <c r="T45" s="31"/>
      <c r="U45" s="30">
        <v>12479.588</v>
      </c>
      <c r="V45" s="31">
        <v>16508.24</v>
      </c>
      <c r="W45" s="31"/>
      <c r="X45" s="30">
        <v>3361.1</v>
      </c>
      <c r="Y45" s="31">
        <v>2670</v>
      </c>
      <c r="Z45" s="31"/>
      <c r="AA45" s="67">
        <f t="shared" si="1"/>
        <v>86847.18800000001</v>
      </c>
      <c r="AB45" s="67">
        <f t="shared" si="1"/>
        <v>224738.74</v>
      </c>
      <c r="AC45" s="67">
        <v>155817.472</v>
      </c>
    </row>
    <row r="46" spans="1:29" s="5" customFormat="1" ht="20.25" customHeight="1">
      <c r="A46" s="27">
        <v>5121</v>
      </c>
      <c r="B46" s="7" t="s">
        <v>19</v>
      </c>
      <c r="C46" s="67">
        <v>0</v>
      </c>
      <c r="D46" s="130"/>
      <c r="E46" s="36"/>
      <c r="F46" s="30"/>
      <c r="G46" s="124">
        <v>0</v>
      </c>
      <c r="H46" s="31"/>
      <c r="I46" s="30"/>
      <c r="J46" s="31"/>
      <c r="K46" s="31"/>
      <c r="L46" s="30"/>
      <c r="M46" s="31"/>
      <c r="N46" s="31"/>
      <c r="O46" s="30"/>
      <c r="P46" s="31"/>
      <c r="Q46" s="31"/>
      <c r="R46" s="30">
        <v>145</v>
      </c>
      <c r="S46" s="31">
        <v>200</v>
      </c>
      <c r="T46" s="31"/>
      <c r="U46" s="30"/>
      <c r="V46" s="31"/>
      <c r="W46" s="31"/>
      <c r="X46" s="30"/>
      <c r="Y46" s="31"/>
      <c r="Z46" s="31"/>
      <c r="AA46" s="67">
        <f aca="true" t="shared" si="4" ref="AA46:AB52">+C46+F46+I46+L46+O46+R46+U46+X46</f>
        <v>145</v>
      </c>
      <c r="AB46" s="67">
        <f t="shared" si="4"/>
        <v>200</v>
      </c>
      <c r="AC46" s="67">
        <v>0</v>
      </c>
    </row>
    <row r="47" spans="1:29" s="5" customFormat="1" ht="18" customHeight="1">
      <c r="A47" s="27">
        <v>5122</v>
      </c>
      <c r="B47" s="7" t="s">
        <v>51</v>
      </c>
      <c r="C47" s="67">
        <v>1471.22</v>
      </c>
      <c r="D47" s="130">
        <v>6500</v>
      </c>
      <c r="E47" s="40"/>
      <c r="F47" s="30">
        <v>741</v>
      </c>
      <c r="G47" s="124">
        <v>3364.6</v>
      </c>
      <c r="H47" s="31"/>
      <c r="I47" s="45">
        <v>2409.5</v>
      </c>
      <c r="J47" s="31">
        <v>5811</v>
      </c>
      <c r="K47" s="45"/>
      <c r="L47" s="30">
        <v>334.2</v>
      </c>
      <c r="M47" s="31"/>
      <c r="N47" s="31"/>
      <c r="O47" s="30">
        <v>145</v>
      </c>
      <c r="P47" s="31"/>
      <c r="Q47" s="31"/>
      <c r="R47" s="30">
        <v>188.9</v>
      </c>
      <c r="S47" s="31">
        <v>4080</v>
      </c>
      <c r="T47" s="31"/>
      <c r="U47" s="30">
        <v>2752.81</v>
      </c>
      <c r="V47" s="31">
        <v>6088.241</v>
      </c>
      <c r="W47" s="31"/>
      <c r="X47" s="30"/>
      <c r="Y47" s="31">
        <v>399.998</v>
      </c>
      <c r="Z47" s="31"/>
      <c r="AA47" s="67">
        <f t="shared" si="4"/>
        <v>8042.629999999999</v>
      </c>
      <c r="AB47" s="67">
        <f t="shared" si="4"/>
        <v>26243.839</v>
      </c>
      <c r="AC47" s="67">
        <v>13000</v>
      </c>
    </row>
    <row r="48" spans="1:29" s="5" customFormat="1" ht="18.75" customHeight="1">
      <c r="A48" s="27">
        <v>5129</v>
      </c>
      <c r="B48" s="7" t="s">
        <v>120</v>
      </c>
      <c r="C48" s="67"/>
      <c r="D48" s="130"/>
      <c r="E48" s="40"/>
      <c r="F48" s="30">
        <v>1299</v>
      </c>
      <c r="G48" s="124">
        <v>0</v>
      </c>
      <c r="H48" s="31"/>
      <c r="I48" s="45"/>
      <c r="J48" s="45"/>
      <c r="K48" s="45"/>
      <c r="L48" s="30"/>
      <c r="M48" s="31"/>
      <c r="N48" s="31"/>
      <c r="O48" s="30"/>
      <c r="P48" s="31"/>
      <c r="Q48" s="31"/>
      <c r="R48" s="30">
        <v>151</v>
      </c>
      <c r="S48" s="31">
        <v>800</v>
      </c>
      <c r="T48" s="31"/>
      <c r="U48" s="30"/>
      <c r="V48" s="31"/>
      <c r="W48" s="31"/>
      <c r="X48" s="30"/>
      <c r="Y48" s="31"/>
      <c r="Z48" s="31"/>
      <c r="AA48" s="67">
        <f t="shared" si="4"/>
        <v>1450</v>
      </c>
      <c r="AB48" s="67">
        <f t="shared" si="4"/>
        <v>800</v>
      </c>
      <c r="AC48" s="67">
        <v>0</v>
      </c>
    </row>
    <row r="49" spans="1:29" s="5" customFormat="1" ht="17.25" customHeight="1">
      <c r="A49" s="27">
        <v>5131</v>
      </c>
      <c r="B49" s="7" t="s">
        <v>122</v>
      </c>
      <c r="C49" s="67"/>
      <c r="D49" s="130"/>
      <c r="E49" s="40"/>
      <c r="F49" s="30"/>
      <c r="G49" s="124"/>
      <c r="H49" s="31"/>
      <c r="I49" s="45"/>
      <c r="J49" s="45"/>
      <c r="K49" s="45"/>
      <c r="L49" s="30">
        <v>599.5</v>
      </c>
      <c r="M49" s="31"/>
      <c r="N49" s="31"/>
      <c r="O49" s="30"/>
      <c r="P49" s="31"/>
      <c r="Q49" s="31"/>
      <c r="R49" s="30"/>
      <c r="S49" s="31"/>
      <c r="T49" s="31"/>
      <c r="U49" s="30"/>
      <c r="V49" s="31"/>
      <c r="W49" s="31"/>
      <c r="X49" s="30"/>
      <c r="Y49" s="31"/>
      <c r="Z49" s="31"/>
      <c r="AA49" s="67">
        <f t="shared" si="4"/>
        <v>599.5</v>
      </c>
      <c r="AB49" s="67">
        <f t="shared" si="4"/>
        <v>0</v>
      </c>
      <c r="AC49" s="67">
        <v>0</v>
      </c>
    </row>
    <row r="50" spans="1:29" s="5" customFormat="1" ht="25.5" customHeight="1">
      <c r="A50" s="27">
        <v>5132</v>
      </c>
      <c r="B50" s="7" t="s">
        <v>121</v>
      </c>
      <c r="C50" s="67"/>
      <c r="D50" s="130"/>
      <c r="E50" s="40"/>
      <c r="F50" s="30"/>
      <c r="G50" s="124">
        <v>300</v>
      </c>
      <c r="H50" s="31"/>
      <c r="I50" s="45"/>
      <c r="J50" s="45"/>
      <c r="K50" s="45"/>
      <c r="L50" s="30"/>
      <c r="M50" s="31"/>
      <c r="N50" s="31"/>
      <c r="O50" s="30"/>
      <c r="P50" s="31"/>
      <c r="Q50" s="31"/>
      <c r="R50" s="30"/>
      <c r="S50" s="31"/>
      <c r="T50" s="31"/>
      <c r="U50" s="30"/>
      <c r="V50" s="31"/>
      <c r="W50" s="31"/>
      <c r="X50" s="30"/>
      <c r="Y50" s="31"/>
      <c r="Z50" s="31"/>
      <c r="AA50" s="67">
        <f t="shared" si="4"/>
        <v>0</v>
      </c>
      <c r="AB50" s="67">
        <f t="shared" si="4"/>
        <v>300</v>
      </c>
      <c r="AC50" s="67">
        <v>0</v>
      </c>
    </row>
    <row r="51" spans="1:29" s="5" customFormat="1" ht="21" customHeight="1">
      <c r="A51" s="27">
        <v>5134</v>
      </c>
      <c r="B51" s="7" t="s">
        <v>83</v>
      </c>
      <c r="C51" s="67">
        <v>300</v>
      </c>
      <c r="D51" s="130">
        <v>6000</v>
      </c>
      <c r="E51" s="40"/>
      <c r="F51" s="30">
        <v>1200</v>
      </c>
      <c r="G51" s="124">
        <v>4483</v>
      </c>
      <c r="H51" s="31"/>
      <c r="I51" s="45">
        <v>985</v>
      </c>
      <c r="J51" s="45">
        <v>2787.5</v>
      </c>
      <c r="K51" s="45"/>
      <c r="L51" s="30">
        <v>460</v>
      </c>
      <c r="M51" s="31"/>
      <c r="N51" s="31"/>
      <c r="O51" s="30">
        <v>365</v>
      </c>
      <c r="P51" s="31"/>
      <c r="Q51" s="31"/>
      <c r="R51" s="30">
        <v>880</v>
      </c>
      <c r="S51" s="31">
        <v>900</v>
      </c>
      <c r="T51" s="31"/>
      <c r="U51" s="30">
        <v>833.67</v>
      </c>
      <c r="V51" s="31">
        <v>1774.4</v>
      </c>
      <c r="W51" s="31"/>
      <c r="X51" s="30"/>
      <c r="Y51" s="31">
        <v>5140.6</v>
      </c>
      <c r="Z51" s="31"/>
      <c r="AA51" s="67">
        <f t="shared" si="4"/>
        <v>5023.67</v>
      </c>
      <c r="AB51" s="67">
        <f t="shared" si="4"/>
        <v>21085.5</v>
      </c>
      <c r="AC51" s="67">
        <v>50000</v>
      </c>
    </row>
    <row r="52" spans="1:29" s="5" customFormat="1" ht="22.5" customHeight="1">
      <c r="A52" s="27">
        <v>5221</v>
      </c>
      <c r="B52" s="7" t="s">
        <v>123</v>
      </c>
      <c r="C52" s="67"/>
      <c r="D52" s="130"/>
      <c r="E52" s="40"/>
      <c r="F52" s="30"/>
      <c r="G52" s="124"/>
      <c r="H52" s="31"/>
      <c r="I52" s="45"/>
      <c r="J52" s="45"/>
      <c r="K52" s="45"/>
      <c r="L52" s="30"/>
      <c r="M52" s="31"/>
      <c r="N52" s="31"/>
      <c r="O52" s="30"/>
      <c r="P52" s="31"/>
      <c r="Q52" s="31"/>
      <c r="R52" s="30"/>
      <c r="S52" s="31"/>
      <c r="T52" s="31"/>
      <c r="U52" s="30"/>
      <c r="V52" s="31">
        <v>980</v>
      </c>
      <c r="W52" s="31"/>
      <c r="X52" s="30">
        <v>3860</v>
      </c>
      <c r="Y52" s="31"/>
      <c r="Z52" s="31"/>
      <c r="AA52" s="67">
        <f t="shared" si="4"/>
        <v>3860</v>
      </c>
      <c r="AB52" s="67">
        <f t="shared" si="4"/>
        <v>980</v>
      </c>
      <c r="AC52" s="67">
        <v>0</v>
      </c>
    </row>
    <row r="53" spans="1:29" s="5" customFormat="1" ht="24" customHeight="1">
      <c r="A53" s="119"/>
      <c r="B53" s="120" t="s">
        <v>21</v>
      </c>
      <c r="C53" s="70">
        <f aca="true" t="shared" si="5" ref="C53:J53">+C43+C44+C45+C46+C47+C48+C50+C51</f>
        <v>299316.315</v>
      </c>
      <c r="D53" s="70">
        <f t="shared" si="5"/>
        <v>551980.6</v>
      </c>
      <c r="E53" s="121">
        <f t="shared" si="5"/>
        <v>0</v>
      </c>
      <c r="F53" s="121">
        <f t="shared" si="5"/>
        <v>104051.8</v>
      </c>
      <c r="G53" s="70">
        <f t="shared" si="5"/>
        <v>281454.1</v>
      </c>
      <c r="H53" s="121">
        <f t="shared" si="5"/>
        <v>3050</v>
      </c>
      <c r="I53" s="121">
        <f t="shared" si="5"/>
        <v>70345.4</v>
      </c>
      <c r="J53" s="121">
        <f t="shared" si="5"/>
        <v>176582.3</v>
      </c>
      <c r="K53" s="121">
        <f>SUM(K7:K47)</f>
        <v>11200</v>
      </c>
      <c r="L53" s="121">
        <f>+L43+L44+L45+L46+L47+L48+L49+L50+L51</f>
        <v>81661.49999999999</v>
      </c>
      <c r="M53" s="121">
        <f>+M43+M44+M45+M46+M47+M48+M49+M50+M51</f>
        <v>81981.9</v>
      </c>
      <c r="N53" s="121">
        <f>SUM(N7:N47)</f>
        <v>0</v>
      </c>
      <c r="O53" s="121">
        <f>+O43+O44+O45+O46+O47+O48+O49+O50+O51</f>
        <v>48013.899999999994</v>
      </c>
      <c r="P53" s="121">
        <f>+P43+P44+P45+P46+P47+P48+P49+P50+P51</f>
        <v>53628.5</v>
      </c>
      <c r="Q53" s="121">
        <f aca="true" t="shared" si="6" ref="Q53:Z53">+Q43+Q44+Q45+Q46+Q47+Q48+Q49+Q50+Q51+Q52</f>
        <v>2510</v>
      </c>
      <c r="R53" s="121">
        <f t="shared" si="6"/>
        <v>75404.79999999999</v>
      </c>
      <c r="S53" s="121">
        <f t="shared" si="6"/>
        <v>101390.7</v>
      </c>
      <c r="T53" s="121">
        <f t="shared" si="6"/>
        <v>0</v>
      </c>
      <c r="U53" s="121">
        <f t="shared" si="6"/>
        <v>58142.37299999999</v>
      </c>
      <c r="V53" s="121">
        <f t="shared" si="6"/>
        <v>77891.385</v>
      </c>
      <c r="W53" s="121">
        <f t="shared" si="6"/>
        <v>0</v>
      </c>
      <c r="X53" s="121">
        <f t="shared" si="6"/>
        <v>41037.00000000001</v>
      </c>
      <c r="Y53" s="121">
        <f t="shared" si="6"/>
        <v>155307.917</v>
      </c>
      <c r="Z53" s="121">
        <f t="shared" si="6"/>
        <v>0</v>
      </c>
      <c r="AA53" s="70">
        <f>SUM(AA7:AA51)</f>
        <v>1376107.977</v>
      </c>
      <c r="AB53" s="70">
        <f>SUM(AB7:AB51)</f>
        <v>2317203.4110000003</v>
      </c>
      <c r="AC53" s="70">
        <f>AC43+AC44+AC45+AC46+AC47+AC48+AC49+AC50+AC51+AC52</f>
        <v>2057196.7820000001</v>
      </c>
    </row>
    <row r="54" spans="1:29" ht="34.5" customHeight="1">
      <c r="A54" s="196" t="s">
        <v>118</v>
      </c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</row>
    <row r="55" spans="1:29" ht="34.5" customHeight="1">
      <c r="A55" s="196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</row>
    <row r="56" spans="1:6" ht="34.5" customHeight="1">
      <c r="A56" s="6"/>
      <c r="B56" s="6"/>
      <c r="C56" s="126"/>
      <c r="D56" s="126"/>
      <c r="E56" s="46"/>
      <c r="F56" s="46"/>
    </row>
    <row r="57" spans="1:6" ht="34.5" customHeight="1">
      <c r="A57" s="6"/>
      <c r="B57" s="6"/>
      <c r="C57" s="131"/>
      <c r="D57" s="126"/>
      <c r="E57" s="46"/>
      <c r="F57" s="46"/>
    </row>
    <row r="58" spans="1:6" ht="34.5" customHeight="1">
      <c r="A58" s="6"/>
      <c r="B58" s="6"/>
      <c r="C58" s="126"/>
      <c r="D58" s="126"/>
      <c r="E58" s="46"/>
      <c r="F58" s="46"/>
    </row>
    <row r="59" spans="1:6" ht="34.5" customHeight="1">
      <c r="A59" s="6"/>
      <c r="B59" s="6"/>
      <c r="C59" s="126"/>
      <c r="D59" s="126"/>
      <c r="E59" s="46"/>
      <c r="F59" s="46"/>
    </row>
  </sheetData>
  <sheetProtection/>
  <mergeCells count="28">
    <mergeCell ref="AB1:AC1"/>
    <mergeCell ref="A3:AC3"/>
    <mergeCell ref="A4:AC4"/>
    <mergeCell ref="A5:B6"/>
    <mergeCell ref="A54:AC54"/>
    <mergeCell ref="AA5:AA6"/>
    <mergeCell ref="AB5:AB6"/>
    <mergeCell ref="AC5:AC6"/>
    <mergeCell ref="C1:D1"/>
    <mergeCell ref="A2:B2"/>
    <mergeCell ref="U5:W5"/>
    <mergeCell ref="C2:E2"/>
    <mergeCell ref="F2:H2"/>
    <mergeCell ref="I2:K2"/>
    <mergeCell ref="L2:N2"/>
    <mergeCell ref="C5:E5"/>
    <mergeCell ref="F5:H5"/>
    <mergeCell ref="I5:K5"/>
    <mergeCell ref="X5:Z5"/>
    <mergeCell ref="A55:AC55"/>
    <mergeCell ref="O2:Q2"/>
    <mergeCell ref="R2:T2"/>
    <mergeCell ref="U2:W2"/>
    <mergeCell ref="X2:Z2"/>
    <mergeCell ref="AA2:AC2"/>
    <mergeCell ref="L5:N5"/>
    <mergeCell ref="O5:Q5"/>
    <mergeCell ref="R5:T5"/>
  </mergeCells>
  <printOptions/>
  <pageMargins left="0.4" right="0.23" top="0.22" bottom="0.27" header="0.16" footer="0.17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2"/>
  <sheetViews>
    <sheetView zoomScalePageLayoutView="0" workbookViewId="0" topLeftCell="S25">
      <selection activeCell="D12" sqref="D12"/>
    </sheetView>
  </sheetViews>
  <sheetFormatPr defaultColWidth="9.00390625" defaultRowHeight="24" customHeight="1"/>
  <cols>
    <col min="1" max="1" width="4.375" style="108" customWidth="1"/>
    <col min="2" max="2" width="42.00390625" style="18" customWidth="1"/>
    <col min="3" max="3" width="16.00390625" style="54" customWidth="1"/>
    <col min="4" max="4" width="17.00390625" style="54" customWidth="1"/>
    <col min="5" max="5" width="17.75390625" style="54" customWidth="1"/>
    <col min="6" max="6" width="16.75390625" style="50" customWidth="1"/>
    <col min="7" max="7" width="18.00390625" style="50" customWidth="1"/>
    <col min="8" max="8" width="15.375" style="50" customWidth="1"/>
    <col min="9" max="10" width="16.125" style="137" customWidth="1"/>
    <col min="11" max="11" width="15.375" style="50" customWidth="1"/>
    <col min="12" max="12" width="13.75390625" style="140" customWidth="1"/>
    <col min="13" max="13" width="19.375" style="140" customWidth="1"/>
    <col min="14" max="14" width="14.875" style="50" customWidth="1"/>
    <col min="15" max="15" width="16.00390625" style="50" customWidth="1"/>
    <col min="16" max="16" width="13.875" style="50" customWidth="1"/>
    <col min="17" max="17" width="14.625" style="50" customWidth="1"/>
    <col min="18" max="18" width="18.625" style="50" customWidth="1"/>
    <col min="19" max="19" width="21.00390625" style="50" customWidth="1"/>
    <col min="20" max="20" width="19.375" style="50" customWidth="1"/>
    <col min="21" max="21" width="16.00390625" style="50" customWidth="1"/>
    <col min="22" max="22" width="19.875" style="50" customWidth="1"/>
    <col min="23" max="23" width="15.25390625" style="50" customWidth="1"/>
    <col min="24" max="24" width="12.125" style="50" customWidth="1"/>
    <col min="25" max="25" width="14.75390625" style="50" customWidth="1"/>
    <col min="26" max="26" width="12.875" style="50" customWidth="1"/>
    <col min="27" max="27" width="15.375" style="50" customWidth="1"/>
    <col min="28" max="28" width="15.25390625" style="50" customWidth="1"/>
    <col min="29" max="29" width="12.875" style="50" customWidth="1"/>
    <col min="30" max="16384" width="9.125" style="19" customWidth="1"/>
  </cols>
  <sheetData>
    <row r="2" spans="1:29" s="145" customFormat="1" ht="21" customHeight="1">
      <c r="A2" s="209" t="s">
        <v>119</v>
      </c>
      <c r="B2" s="209"/>
      <c r="C2" s="219" t="s">
        <v>85</v>
      </c>
      <c r="D2" s="219"/>
      <c r="E2" s="219"/>
      <c r="F2" s="219" t="s">
        <v>86</v>
      </c>
      <c r="G2" s="219"/>
      <c r="H2" s="219"/>
      <c r="I2" s="219" t="s">
        <v>87</v>
      </c>
      <c r="J2" s="219"/>
      <c r="K2" s="219"/>
      <c r="L2" s="219" t="s">
        <v>88</v>
      </c>
      <c r="M2" s="219"/>
      <c r="N2" s="219"/>
      <c r="O2" s="219" t="s">
        <v>89</v>
      </c>
      <c r="P2" s="219"/>
      <c r="Q2" s="219"/>
      <c r="R2" s="219" t="s">
        <v>90</v>
      </c>
      <c r="S2" s="219"/>
      <c r="T2" s="219"/>
      <c r="U2" s="219" t="s">
        <v>91</v>
      </c>
      <c r="V2" s="219"/>
      <c r="W2" s="219"/>
      <c r="X2" s="219" t="s">
        <v>92</v>
      </c>
      <c r="Y2" s="219"/>
      <c r="Z2" s="219"/>
      <c r="AA2" s="219" t="s">
        <v>21</v>
      </c>
      <c r="AB2" s="219"/>
      <c r="AC2" s="219"/>
    </row>
    <row r="3" spans="1:29" ht="37.5" customHeight="1">
      <c r="A3" s="209"/>
      <c r="B3" s="209"/>
      <c r="C3" s="48" t="s">
        <v>74</v>
      </c>
      <c r="D3" s="48" t="s">
        <v>73</v>
      </c>
      <c r="E3" s="48" t="s">
        <v>72</v>
      </c>
      <c r="F3" s="48" t="s">
        <v>74</v>
      </c>
      <c r="G3" s="48" t="s">
        <v>73</v>
      </c>
      <c r="H3" s="48" t="s">
        <v>72</v>
      </c>
      <c r="I3" s="132" t="s">
        <v>74</v>
      </c>
      <c r="J3" s="132" t="s">
        <v>73</v>
      </c>
      <c r="K3" s="48" t="s">
        <v>72</v>
      </c>
      <c r="L3" s="48" t="s">
        <v>74</v>
      </c>
      <c r="M3" s="48" t="s">
        <v>73</v>
      </c>
      <c r="N3" s="48" t="s">
        <v>72</v>
      </c>
      <c r="O3" s="48" t="s">
        <v>74</v>
      </c>
      <c r="P3" s="48" t="s">
        <v>73</v>
      </c>
      <c r="Q3" s="48" t="s">
        <v>72</v>
      </c>
      <c r="R3" s="48" t="s">
        <v>74</v>
      </c>
      <c r="S3" s="48" t="s">
        <v>73</v>
      </c>
      <c r="T3" s="48" t="s">
        <v>72</v>
      </c>
      <c r="U3" s="48" t="s">
        <v>74</v>
      </c>
      <c r="V3" s="48" t="s">
        <v>73</v>
      </c>
      <c r="W3" s="48" t="s">
        <v>72</v>
      </c>
      <c r="X3" s="48" t="s">
        <v>74</v>
      </c>
      <c r="Y3" s="48" t="s">
        <v>73</v>
      </c>
      <c r="Z3" s="48" t="s">
        <v>72</v>
      </c>
      <c r="AA3" s="48" t="s">
        <v>74</v>
      </c>
      <c r="AB3" s="48" t="s">
        <v>73</v>
      </c>
      <c r="AC3" s="48" t="s">
        <v>72</v>
      </c>
    </row>
    <row r="4" spans="1:29" ht="26.25" customHeight="1">
      <c r="A4" s="109">
        <v>1</v>
      </c>
      <c r="B4" s="20" t="s">
        <v>70</v>
      </c>
      <c r="C4" s="30">
        <v>58004.729</v>
      </c>
      <c r="D4" s="31">
        <v>79018.2</v>
      </c>
      <c r="E4" s="31"/>
      <c r="F4" s="44">
        <v>38300</v>
      </c>
      <c r="G4" s="44">
        <v>49000</v>
      </c>
      <c r="H4" s="31"/>
      <c r="I4" s="123">
        <v>30307.8</v>
      </c>
      <c r="J4" s="123">
        <v>40450</v>
      </c>
      <c r="K4" s="45"/>
      <c r="L4" s="45">
        <v>29718.7</v>
      </c>
      <c r="M4" s="45">
        <v>37135</v>
      </c>
      <c r="N4" s="31"/>
      <c r="O4" s="30">
        <v>15468.8</v>
      </c>
      <c r="P4" s="31">
        <v>16680</v>
      </c>
      <c r="Q4" s="31"/>
      <c r="R4" s="30">
        <v>22618</v>
      </c>
      <c r="S4" s="31">
        <v>32173.2</v>
      </c>
      <c r="T4" s="31"/>
      <c r="U4" s="30">
        <v>48702.741</v>
      </c>
      <c r="V4" s="31">
        <v>36355.696</v>
      </c>
      <c r="W4" s="31"/>
      <c r="X4" s="30">
        <v>24767.806</v>
      </c>
      <c r="Y4" s="31">
        <v>36099.998</v>
      </c>
      <c r="Z4" s="31"/>
      <c r="AA4" s="30">
        <f aca="true" t="shared" si="0" ref="AA4:AC19">+C4+F4+I4+L4+O4+R4+U4+X4</f>
        <v>267888.576</v>
      </c>
      <c r="AB4" s="30">
        <f t="shared" si="0"/>
        <v>326912.09400000004</v>
      </c>
      <c r="AC4" s="30">
        <f t="shared" si="0"/>
        <v>0</v>
      </c>
    </row>
    <row r="5" spans="1:29" ht="34.5" customHeight="1">
      <c r="A5" s="109">
        <v>2</v>
      </c>
      <c r="B5" s="21" t="s">
        <v>15</v>
      </c>
      <c r="C5" s="30">
        <v>3780.329</v>
      </c>
      <c r="D5" s="36">
        <v>11126.2</v>
      </c>
      <c r="E5" s="36"/>
      <c r="F5" s="44">
        <v>3800</v>
      </c>
      <c r="G5" s="44">
        <v>7448</v>
      </c>
      <c r="H5" s="36"/>
      <c r="I5" s="123">
        <v>1000.8</v>
      </c>
      <c r="J5" s="123">
        <v>1700</v>
      </c>
      <c r="K5" s="45"/>
      <c r="L5" s="31">
        <v>6766.9</v>
      </c>
      <c r="M5" s="36">
        <v>4180</v>
      </c>
      <c r="N5" s="36"/>
      <c r="O5" s="30">
        <v>11761.7</v>
      </c>
      <c r="P5" s="36">
        <v>1400</v>
      </c>
      <c r="Q5" s="36"/>
      <c r="R5" s="30">
        <v>45454</v>
      </c>
      <c r="S5" s="36">
        <v>66475.9</v>
      </c>
      <c r="T5" s="36"/>
      <c r="U5" s="30"/>
      <c r="V5" s="36"/>
      <c r="W5" s="36"/>
      <c r="X5" s="30">
        <v>3634.372</v>
      </c>
      <c r="Y5" s="36">
        <v>2685.6</v>
      </c>
      <c r="Z5" s="36"/>
      <c r="AA5" s="30">
        <f t="shared" si="0"/>
        <v>76198.101</v>
      </c>
      <c r="AB5" s="30">
        <f t="shared" si="0"/>
        <v>95015.7</v>
      </c>
      <c r="AC5" s="30">
        <f t="shared" si="0"/>
        <v>0</v>
      </c>
    </row>
    <row r="6" spans="1:29" ht="34.5" customHeight="1">
      <c r="A6" s="109">
        <v>3</v>
      </c>
      <c r="B6" s="21" t="s">
        <v>93</v>
      </c>
      <c r="C6" s="30"/>
      <c r="D6" s="36"/>
      <c r="E6" s="36"/>
      <c r="F6" s="44">
        <v>400</v>
      </c>
      <c r="G6" s="44">
        <v>400</v>
      </c>
      <c r="H6" s="36"/>
      <c r="I6" s="123">
        <v>0</v>
      </c>
      <c r="J6" s="123">
        <v>2000</v>
      </c>
      <c r="K6" s="55"/>
      <c r="L6" s="30"/>
      <c r="M6" s="36"/>
      <c r="N6" s="36"/>
      <c r="O6" s="30"/>
      <c r="P6" s="36"/>
      <c r="Q6" s="36"/>
      <c r="R6" s="30"/>
      <c r="S6" s="36"/>
      <c r="T6" s="36"/>
      <c r="U6" s="30"/>
      <c r="V6" s="36"/>
      <c r="W6" s="36"/>
      <c r="X6" s="30"/>
      <c r="Y6" s="36"/>
      <c r="Z6" s="36"/>
      <c r="AA6" s="30">
        <f t="shared" si="0"/>
        <v>400</v>
      </c>
      <c r="AB6" s="30">
        <f t="shared" si="0"/>
        <v>2400</v>
      </c>
      <c r="AC6" s="30">
        <f aca="true" t="shared" si="1" ref="AC6:AC19">+E6+H6+K6+N6+Q6+T6+W6+Z6</f>
        <v>0</v>
      </c>
    </row>
    <row r="7" spans="1:29" ht="34.5" customHeight="1">
      <c r="A7" s="109">
        <v>4</v>
      </c>
      <c r="B7" s="21" t="s">
        <v>94</v>
      </c>
      <c r="C7" s="30"/>
      <c r="D7" s="36"/>
      <c r="E7" s="36"/>
      <c r="F7" s="44">
        <v>1200</v>
      </c>
      <c r="G7" s="44">
        <v>1200</v>
      </c>
      <c r="H7" s="36"/>
      <c r="I7" s="123">
        <v>600</v>
      </c>
      <c r="J7" s="123">
        <v>650</v>
      </c>
      <c r="K7" s="55"/>
      <c r="L7" s="45">
        <v>600</v>
      </c>
      <c r="M7" s="45">
        <v>600</v>
      </c>
      <c r="N7" s="36"/>
      <c r="O7" s="30">
        <v>541.9</v>
      </c>
      <c r="P7" s="36">
        <v>550</v>
      </c>
      <c r="Q7" s="36"/>
      <c r="R7" s="30"/>
      <c r="S7" s="36"/>
      <c r="T7" s="36"/>
      <c r="U7" s="30">
        <v>538.17</v>
      </c>
      <c r="V7" s="36">
        <v>550</v>
      </c>
      <c r="W7" s="36"/>
      <c r="X7" s="30">
        <v>541.5</v>
      </c>
      <c r="Y7" s="36">
        <v>541.5</v>
      </c>
      <c r="Z7" s="36"/>
      <c r="AA7" s="30">
        <f t="shared" si="0"/>
        <v>4021.57</v>
      </c>
      <c r="AB7" s="30">
        <f t="shared" si="0"/>
        <v>4091.5</v>
      </c>
      <c r="AC7" s="30">
        <f t="shared" si="1"/>
        <v>0</v>
      </c>
    </row>
    <row r="8" spans="1:29" ht="34.5" customHeight="1">
      <c r="A8" s="109">
        <v>5</v>
      </c>
      <c r="B8" s="21" t="s">
        <v>124</v>
      </c>
      <c r="C8" s="30"/>
      <c r="D8" s="36"/>
      <c r="E8" s="36"/>
      <c r="F8" s="44"/>
      <c r="G8" s="44"/>
      <c r="H8" s="36"/>
      <c r="I8" s="123"/>
      <c r="J8" s="123"/>
      <c r="K8" s="55"/>
      <c r="L8" s="45"/>
      <c r="M8" s="45"/>
      <c r="N8" s="36"/>
      <c r="O8" s="30"/>
      <c r="P8" s="36"/>
      <c r="Q8" s="36"/>
      <c r="R8" s="30"/>
      <c r="S8" s="36"/>
      <c r="T8" s="36"/>
      <c r="U8" s="30">
        <v>7508.24</v>
      </c>
      <c r="V8" s="36">
        <v>5749.998</v>
      </c>
      <c r="W8" s="36"/>
      <c r="X8" s="30"/>
      <c r="Y8" s="36"/>
      <c r="Z8" s="36"/>
      <c r="AA8" s="30">
        <f t="shared" si="0"/>
        <v>7508.24</v>
      </c>
      <c r="AB8" s="30">
        <f t="shared" si="0"/>
        <v>5749.998</v>
      </c>
      <c r="AC8" s="30">
        <f t="shared" si="1"/>
        <v>0</v>
      </c>
    </row>
    <row r="9" spans="1:29" ht="34.5" customHeight="1">
      <c r="A9" s="109">
        <v>6</v>
      </c>
      <c r="B9" s="21" t="s">
        <v>95</v>
      </c>
      <c r="C9" s="30"/>
      <c r="D9" s="36"/>
      <c r="E9" s="36"/>
      <c r="F9" s="44"/>
      <c r="G9" s="44">
        <v>2000</v>
      </c>
      <c r="H9" s="36"/>
      <c r="I9" s="123">
        <v>163</v>
      </c>
      <c r="J9" s="123">
        <v>1000</v>
      </c>
      <c r="K9" s="45"/>
      <c r="L9" s="30"/>
      <c r="M9" s="36"/>
      <c r="N9" s="36"/>
      <c r="O9" s="30">
        <v>300</v>
      </c>
      <c r="P9" s="36"/>
      <c r="Q9" s="36"/>
      <c r="R9" s="30"/>
      <c r="S9" s="36"/>
      <c r="T9" s="36"/>
      <c r="U9" s="30"/>
      <c r="V9" s="36"/>
      <c r="W9" s="36"/>
      <c r="X9" s="30"/>
      <c r="Y9" s="36">
        <v>170</v>
      </c>
      <c r="Z9" s="36"/>
      <c r="AA9" s="30">
        <f t="shared" si="0"/>
        <v>463</v>
      </c>
      <c r="AB9" s="30">
        <f t="shared" si="0"/>
        <v>3170</v>
      </c>
      <c r="AC9" s="30">
        <f t="shared" si="1"/>
        <v>0</v>
      </c>
    </row>
    <row r="10" spans="1:29" ht="34.5" customHeight="1">
      <c r="A10" s="109">
        <v>7</v>
      </c>
      <c r="B10" s="21" t="s">
        <v>125</v>
      </c>
      <c r="C10" s="30"/>
      <c r="D10" s="36"/>
      <c r="E10" s="36"/>
      <c r="F10" s="44"/>
      <c r="G10" s="44"/>
      <c r="H10" s="36"/>
      <c r="I10" s="123"/>
      <c r="J10" s="123"/>
      <c r="K10" s="45"/>
      <c r="L10" s="30"/>
      <c r="M10" s="36"/>
      <c r="N10" s="36"/>
      <c r="O10" s="30"/>
      <c r="P10" s="36"/>
      <c r="Q10" s="36"/>
      <c r="R10" s="30"/>
      <c r="S10" s="36"/>
      <c r="T10" s="36"/>
      <c r="U10" s="30">
        <v>1321.44</v>
      </c>
      <c r="V10" s="36"/>
      <c r="W10" s="36"/>
      <c r="X10" s="30"/>
      <c r="Y10" s="36"/>
      <c r="Z10" s="36"/>
      <c r="AA10" s="30">
        <f t="shared" si="0"/>
        <v>1321.44</v>
      </c>
      <c r="AB10" s="30">
        <f t="shared" si="0"/>
        <v>0</v>
      </c>
      <c r="AC10" s="30">
        <f t="shared" si="1"/>
        <v>0</v>
      </c>
    </row>
    <row r="11" spans="1:29" ht="24" customHeight="1">
      <c r="A11" s="109">
        <v>8</v>
      </c>
      <c r="B11" s="21" t="s">
        <v>102</v>
      </c>
      <c r="C11" s="30">
        <v>56049.993</v>
      </c>
      <c r="D11" s="36">
        <v>73075.6</v>
      </c>
      <c r="E11" s="36"/>
      <c r="F11" s="44">
        <v>7275</v>
      </c>
      <c r="G11" s="44">
        <v>7068</v>
      </c>
      <c r="H11" s="36"/>
      <c r="I11" s="123">
        <v>1920</v>
      </c>
      <c r="J11" s="123">
        <v>1920</v>
      </c>
      <c r="K11" s="45"/>
      <c r="L11" s="45">
        <v>1700</v>
      </c>
      <c r="M11" s="45">
        <v>1700</v>
      </c>
      <c r="N11" s="36"/>
      <c r="O11" s="30">
        <v>1380</v>
      </c>
      <c r="P11" s="36">
        <v>1500</v>
      </c>
      <c r="Q11" s="36"/>
      <c r="R11" s="30">
        <v>3000</v>
      </c>
      <c r="S11" s="36">
        <v>3550</v>
      </c>
      <c r="T11" s="36"/>
      <c r="U11" s="30">
        <v>1320.459</v>
      </c>
      <c r="V11" s="36">
        <v>1320</v>
      </c>
      <c r="W11" s="36"/>
      <c r="X11" s="30">
        <v>1600</v>
      </c>
      <c r="Y11" s="36">
        <v>1600</v>
      </c>
      <c r="Z11" s="36"/>
      <c r="AA11" s="30">
        <f t="shared" si="0"/>
        <v>74245.452</v>
      </c>
      <c r="AB11" s="30">
        <f t="shared" si="0"/>
        <v>91733.6</v>
      </c>
      <c r="AC11" s="30">
        <f t="shared" si="1"/>
        <v>0</v>
      </c>
    </row>
    <row r="12" spans="1:29" ht="24" customHeight="1">
      <c r="A12" s="109">
        <v>9</v>
      </c>
      <c r="B12" s="21" t="s">
        <v>78</v>
      </c>
      <c r="C12" s="30">
        <v>1565</v>
      </c>
      <c r="D12" s="36">
        <v>3000</v>
      </c>
      <c r="E12" s="40"/>
      <c r="F12" s="44">
        <v>1112</v>
      </c>
      <c r="G12" s="44">
        <v>1320</v>
      </c>
      <c r="H12" s="36"/>
      <c r="I12" s="67"/>
      <c r="J12" s="130"/>
      <c r="K12" s="36"/>
      <c r="L12" s="30"/>
      <c r="M12" s="36"/>
      <c r="N12" s="36"/>
      <c r="O12" s="30"/>
      <c r="P12" s="36"/>
      <c r="Q12" s="36"/>
      <c r="R12" s="30"/>
      <c r="S12" s="36"/>
      <c r="T12" s="36"/>
      <c r="U12" s="30"/>
      <c r="V12" s="36"/>
      <c r="W12" s="36"/>
      <c r="X12" s="30"/>
      <c r="Y12" s="36"/>
      <c r="Z12" s="36"/>
      <c r="AA12" s="30">
        <f t="shared" si="0"/>
        <v>2677</v>
      </c>
      <c r="AB12" s="30">
        <f t="shared" si="0"/>
        <v>4320</v>
      </c>
      <c r="AC12" s="30">
        <f t="shared" si="1"/>
        <v>0</v>
      </c>
    </row>
    <row r="13" spans="1:29" ht="24" customHeight="1">
      <c r="A13" s="109">
        <v>10</v>
      </c>
      <c r="B13" s="21" t="s">
        <v>79</v>
      </c>
      <c r="C13" s="30">
        <v>0</v>
      </c>
      <c r="D13" s="36">
        <v>2000</v>
      </c>
      <c r="E13" s="40"/>
      <c r="F13" s="44">
        <v>1550</v>
      </c>
      <c r="G13" s="44">
        <v>3380</v>
      </c>
      <c r="H13" s="36"/>
      <c r="I13" s="123">
        <v>1022.2</v>
      </c>
      <c r="J13" s="123">
        <v>1000</v>
      </c>
      <c r="K13" s="45"/>
      <c r="L13" s="30"/>
      <c r="M13" s="36"/>
      <c r="N13" s="36"/>
      <c r="O13" s="30"/>
      <c r="P13" s="36"/>
      <c r="Q13" s="36"/>
      <c r="R13" s="30"/>
      <c r="S13" s="36"/>
      <c r="T13" s="36"/>
      <c r="U13" s="30">
        <v>2147.995</v>
      </c>
      <c r="V13" s="36">
        <v>2350</v>
      </c>
      <c r="W13" s="36"/>
      <c r="X13" s="30">
        <v>1048.9</v>
      </c>
      <c r="Y13" s="36">
        <v>1400</v>
      </c>
      <c r="Z13" s="36"/>
      <c r="AA13" s="30">
        <f t="shared" si="0"/>
        <v>5769.094999999999</v>
      </c>
      <c r="AB13" s="30">
        <f t="shared" si="0"/>
        <v>10130</v>
      </c>
      <c r="AC13" s="30">
        <f t="shared" si="1"/>
        <v>0</v>
      </c>
    </row>
    <row r="14" spans="1:29" ht="24" customHeight="1">
      <c r="A14" s="109">
        <v>11</v>
      </c>
      <c r="B14" s="56" t="s">
        <v>108</v>
      </c>
      <c r="C14" s="30"/>
      <c r="D14" s="36"/>
      <c r="E14" s="40"/>
      <c r="F14" s="44"/>
      <c r="G14" s="44"/>
      <c r="H14" s="36"/>
      <c r="I14" s="123">
        <v>795</v>
      </c>
      <c r="J14" s="123">
        <v>1000</v>
      </c>
      <c r="K14" s="55"/>
      <c r="L14" s="30"/>
      <c r="M14" s="36"/>
      <c r="N14" s="36"/>
      <c r="O14" s="30"/>
      <c r="P14" s="36"/>
      <c r="Q14" s="36"/>
      <c r="R14" s="30"/>
      <c r="S14" s="36"/>
      <c r="T14" s="36"/>
      <c r="U14" s="30"/>
      <c r="V14" s="36"/>
      <c r="W14" s="36"/>
      <c r="X14" s="30"/>
      <c r="Y14" s="36"/>
      <c r="Z14" s="36"/>
      <c r="AA14" s="30">
        <f t="shared" si="0"/>
        <v>795</v>
      </c>
      <c r="AB14" s="30">
        <f t="shared" si="0"/>
        <v>1000</v>
      </c>
      <c r="AC14" s="30">
        <f t="shared" si="1"/>
        <v>0</v>
      </c>
    </row>
    <row r="15" spans="1:29" ht="24" customHeight="1">
      <c r="A15" s="109">
        <v>12</v>
      </c>
      <c r="B15" s="21" t="s">
        <v>80</v>
      </c>
      <c r="C15" s="30">
        <v>3676.132</v>
      </c>
      <c r="D15" s="36">
        <v>0</v>
      </c>
      <c r="E15" s="36"/>
      <c r="F15" s="30"/>
      <c r="G15" s="36"/>
      <c r="H15" s="36"/>
      <c r="I15" s="123">
        <v>0</v>
      </c>
      <c r="J15" s="123">
        <v>500</v>
      </c>
      <c r="K15" s="55"/>
      <c r="L15" s="30"/>
      <c r="M15" s="36"/>
      <c r="N15" s="36"/>
      <c r="O15" s="30"/>
      <c r="P15" s="36"/>
      <c r="Q15" s="36"/>
      <c r="R15" s="30"/>
      <c r="S15" s="36"/>
      <c r="T15" s="36"/>
      <c r="U15" s="30"/>
      <c r="V15" s="36">
        <v>1280.25</v>
      </c>
      <c r="W15" s="36"/>
      <c r="X15" s="30"/>
      <c r="Y15" s="36"/>
      <c r="Z15" s="36"/>
      <c r="AA15" s="30">
        <f t="shared" si="0"/>
        <v>3676.132</v>
      </c>
      <c r="AB15" s="30">
        <f t="shared" si="0"/>
        <v>1780.25</v>
      </c>
      <c r="AC15" s="30">
        <f t="shared" si="1"/>
        <v>0</v>
      </c>
    </row>
    <row r="16" spans="1:29" ht="24" customHeight="1">
      <c r="A16" s="109">
        <v>13</v>
      </c>
      <c r="B16" s="21" t="s">
        <v>97</v>
      </c>
      <c r="C16" s="30"/>
      <c r="D16" s="36"/>
      <c r="E16" s="36"/>
      <c r="F16" s="30"/>
      <c r="G16" s="44">
        <v>500</v>
      </c>
      <c r="H16" s="36"/>
      <c r="I16" s="123">
        <v>150</v>
      </c>
      <c r="J16" s="123">
        <v>200</v>
      </c>
      <c r="K16" s="45"/>
      <c r="L16" s="30"/>
      <c r="M16" s="36"/>
      <c r="N16" s="36"/>
      <c r="O16" s="30"/>
      <c r="P16" s="36"/>
      <c r="Q16" s="36"/>
      <c r="R16" s="30"/>
      <c r="S16" s="36"/>
      <c r="T16" s="36"/>
      <c r="U16" s="30"/>
      <c r="V16" s="36"/>
      <c r="W16" s="36"/>
      <c r="X16" s="30"/>
      <c r="Y16" s="36"/>
      <c r="Z16" s="36"/>
      <c r="AA16" s="30">
        <f t="shared" si="0"/>
        <v>150</v>
      </c>
      <c r="AB16" s="30">
        <f t="shared" si="0"/>
        <v>700</v>
      </c>
      <c r="AC16" s="30">
        <f t="shared" si="1"/>
        <v>0</v>
      </c>
    </row>
    <row r="17" spans="1:29" ht="24" customHeight="1">
      <c r="A17" s="109">
        <v>14</v>
      </c>
      <c r="B17" s="21" t="s">
        <v>103</v>
      </c>
      <c r="C17" s="30"/>
      <c r="D17" s="36"/>
      <c r="E17" s="36"/>
      <c r="F17" s="30"/>
      <c r="G17" s="44"/>
      <c r="H17" s="36"/>
      <c r="I17" s="67"/>
      <c r="J17" s="130"/>
      <c r="K17" s="36"/>
      <c r="L17" s="45">
        <v>48</v>
      </c>
      <c r="M17" s="45">
        <v>60</v>
      </c>
      <c r="N17" s="36"/>
      <c r="O17" s="30">
        <v>64</v>
      </c>
      <c r="P17" s="36">
        <v>100</v>
      </c>
      <c r="Q17" s="36"/>
      <c r="R17" s="30"/>
      <c r="S17" s="36"/>
      <c r="T17" s="36"/>
      <c r="U17" s="30"/>
      <c r="V17" s="36"/>
      <c r="W17" s="36"/>
      <c r="X17" s="30"/>
      <c r="Y17" s="36"/>
      <c r="Z17" s="36"/>
      <c r="AA17" s="30">
        <f t="shared" si="0"/>
        <v>112</v>
      </c>
      <c r="AB17" s="30">
        <f t="shared" si="0"/>
        <v>160</v>
      </c>
      <c r="AC17" s="30">
        <f t="shared" si="1"/>
        <v>0</v>
      </c>
    </row>
    <row r="18" spans="1:29" ht="24" customHeight="1">
      <c r="A18" s="109">
        <v>15</v>
      </c>
      <c r="B18" s="21" t="s">
        <v>107</v>
      </c>
      <c r="C18" s="30"/>
      <c r="D18" s="36"/>
      <c r="E18" s="36"/>
      <c r="F18" s="30"/>
      <c r="G18" s="44"/>
      <c r="H18" s="36"/>
      <c r="I18" s="123">
        <v>3237.7</v>
      </c>
      <c r="J18" s="123">
        <v>4300</v>
      </c>
      <c r="K18" s="45"/>
      <c r="L18" s="30">
        <v>19106.5</v>
      </c>
      <c r="M18" s="36"/>
      <c r="N18" s="36"/>
      <c r="O18" s="30"/>
      <c r="P18" s="36"/>
      <c r="Q18" s="36"/>
      <c r="R18" s="30"/>
      <c r="S18" s="36"/>
      <c r="T18" s="36"/>
      <c r="U18" s="30"/>
      <c r="V18" s="36"/>
      <c r="W18" s="36"/>
      <c r="X18" s="30">
        <v>3851.7</v>
      </c>
      <c r="Y18" s="36">
        <v>7232</v>
      </c>
      <c r="Z18" s="36"/>
      <c r="AA18" s="30">
        <f t="shared" si="0"/>
        <v>26195.9</v>
      </c>
      <c r="AB18" s="30">
        <f t="shared" si="0"/>
        <v>11532</v>
      </c>
      <c r="AC18" s="30">
        <f t="shared" si="1"/>
        <v>0</v>
      </c>
    </row>
    <row r="19" spans="1:29" ht="24" customHeight="1">
      <c r="A19" s="109">
        <v>16</v>
      </c>
      <c r="B19" s="21" t="s">
        <v>106</v>
      </c>
      <c r="C19" s="30"/>
      <c r="D19" s="36"/>
      <c r="E19" s="36"/>
      <c r="F19" s="30"/>
      <c r="G19" s="44"/>
      <c r="H19" s="36"/>
      <c r="I19" s="123">
        <v>1154.9</v>
      </c>
      <c r="J19" s="123">
        <v>1800</v>
      </c>
      <c r="K19" s="45"/>
      <c r="L19" s="45"/>
      <c r="M19" s="45">
        <v>1650</v>
      </c>
      <c r="N19" s="36"/>
      <c r="O19" s="30">
        <v>957.6</v>
      </c>
      <c r="P19" s="36">
        <v>1000</v>
      </c>
      <c r="Q19" s="36"/>
      <c r="R19" s="30"/>
      <c r="S19" s="36"/>
      <c r="T19" s="36"/>
      <c r="U19" s="30">
        <v>362.44</v>
      </c>
      <c r="V19" s="36">
        <v>135.8</v>
      </c>
      <c r="W19" s="36"/>
      <c r="X19" s="30">
        <v>833.3</v>
      </c>
      <c r="Y19" s="36"/>
      <c r="Z19" s="36"/>
      <c r="AA19" s="30">
        <f t="shared" si="0"/>
        <v>3308.24</v>
      </c>
      <c r="AB19" s="30">
        <f t="shared" si="0"/>
        <v>4585.8</v>
      </c>
      <c r="AC19" s="30">
        <f t="shared" si="1"/>
        <v>0</v>
      </c>
    </row>
    <row r="20" spans="1:29" ht="24" customHeight="1">
      <c r="A20" s="109">
        <v>17</v>
      </c>
      <c r="B20" s="26" t="s">
        <v>65</v>
      </c>
      <c r="C20" s="32">
        <v>19000</v>
      </c>
      <c r="D20" s="36">
        <v>21500</v>
      </c>
      <c r="E20" s="36"/>
      <c r="F20" s="44">
        <v>14478</v>
      </c>
      <c r="G20" s="44">
        <v>14500</v>
      </c>
      <c r="H20" s="36"/>
      <c r="I20" s="124"/>
      <c r="J20" s="124"/>
      <c r="K20" s="36"/>
      <c r="L20" s="32"/>
      <c r="M20" s="36"/>
      <c r="N20" s="36"/>
      <c r="O20" s="32">
        <v>4000</v>
      </c>
      <c r="P20" s="36">
        <v>4500</v>
      </c>
      <c r="Q20" s="36"/>
      <c r="R20" s="32"/>
      <c r="S20" s="36"/>
      <c r="T20" s="36"/>
      <c r="U20" s="32"/>
      <c r="V20" s="36"/>
      <c r="W20" s="36"/>
      <c r="X20" s="32"/>
      <c r="Y20" s="36"/>
      <c r="Z20" s="36"/>
      <c r="AA20" s="30">
        <f aca="true" t="shared" si="2" ref="AA20:AB27">+C20+F20+I20+L20+O20+R20+U20+X20</f>
        <v>37478</v>
      </c>
      <c r="AB20" s="30">
        <f t="shared" si="2"/>
        <v>40500</v>
      </c>
      <c r="AC20" s="30">
        <f aca="true" t="shared" si="3" ref="AC20:AC33">+E20+H20+K20+N20+Q20+T20+W20+Z20</f>
        <v>0</v>
      </c>
    </row>
    <row r="21" spans="1:29" ht="24" customHeight="1">
      <c r="A21" s="109">
        <v>18</v>
      </c>
      <c r="B21" s="26" t="s">
        <v>98</v>
      </c>
      <c r="C21" s="32"/>
      <c r="D21" s="36"/>
      <c r="E21" s="36"/>
      <c r="F21" s="44">
        <v>900</v>
      </c>
      <c r="G21" s="44">
        <v>900</v>
      </c>
      <c r="H21" s="36"/>
      <c r="I21" s="66"/>
      <c r="J21" s="130"/>
      <c r="K21" s="36"/>
      <c r="L21" s="32"/>
      <c r="M21" s="36"/>
      <c r="N21" s="36"/>
      <c r="O21" s="32"/>
      <c r="P21" s="36"/>
      <c r="Q21" s="36"/>
      <c r="R21" s="32"/>
      <c r="S21" s="36"/>
      <c r="T21" s="36"/>
      <c r="U21" s="32"/>
      <c r="V21" s="36"/>
      <c r="W21" s="36"/>
      <c r="X21" s="32"/>
      <c r="Y21" s="36"/>
      <c r="Z21" s="36"/>
      <c r="AA21" s="30">
        <f t="shared" si="2"/>
        <v>900</v>
      </c>
      <c r="AB21" s="30">
        <f t="shared" si="2"/>
        <v>900</v>
      </c>
      <c r="AC21" s="30">
        <f t="shared" si="3"/>
        <v>0</v>
      </c>
    </row>
    <row r="22" spans="1:29" s="157" customFormat="1" ht="24" customHeight="1">
      <c r="A22" s="149">
        <v>19</v>
      </c>
      <c r="B22" s="150" t="s">
        <v>96</v>
      </c>
      <c r="C22" s="151">
        <v>52800</v>
      </c>
      <c r="D22" s="152">
        <v>66300</v>
      </c>
      <c r="E22" s="152"/>
      <c r="F22" s="153">
        <v>37000</v>
      </c>
      <c r="G22" s="153">
        <v>35000</v>
      </c>
      <c r="H22" s="152"/>
      <c r="I22" s="154">
        <v>20400.4</v>
      </c>
      <c r="J22" s="154">
        <v>33000</v>
      </c>
      <c r="K22" s="155"/>
      <c r="L22" s="155">
        <v>20841.4</v>
      </c>
      <c r="M22" s="155">
        <v>21000</v>
      </c>
      <c r="N22" s="152"/>
      <c r="O22" s="151">
        <v>13200</v>
      </c>
      <c r="P22" s="152">
        <v>19500</v>
      </c>
      <c r="Q22" s="152"/>
      <c r="R22" s="151">
        <v>13305.3</v>
      </c>
      <c r="S22" s="152">
        <v>24500</v>
      </c>
      <c r="T22" s="152"/>
      <c r="U22" s="151">
        <v>15000</v>
      </c>
      <c r="V22" s="152">
        <v>9080.629</v>
      </c>
      <c r="W22" s="152"/>
      <c r="X22" s="151">
        <v>3630</v>
      </c>
      <c r="Y22" s="152">
        <v>102328.719</v>
      </c>
      <c r="Z22" s="152"/>
      <c r="AA22" s="156">
        <f t="shared" si="2"/>
        <v>176177.09999999998</v>
      </c>
      <c r="AB22" s="156">
        <f t="shared" si="2"/>
        <v>310709.348</v>
      </c>
      <c r="AC22" s="156">
        <f t="shared" si="3"/>
        <v>0</v>
      </c>
    </row>
    <row r="23" spans="1:29" ht="24" customHeight="1">
      <c r="A23" s="109">
        <v>20</v>
      </c>
      <c r="B23" s="57" t="s">
        <v>99</v>
      </c>
      <c r="C23" s="36"/>
      <c r="D23" s="31"/>
      <c r="E23" s="31"/>
      <c r="F23" s="44">
        <v>950</v>
      </c>
      <c r="G23" s="44">
        <v>1000</v>
      </c>
      <c r="H23" s="31"/>
      <c r="I23" s="130"/>
      <c r="J23" s="124"/>
      <c r="K23" s="31"/>
      <c r="L23" s="36"/>
      <c r="M23" s="31"/>
      <c r="N23" s="31"/>
      <c r="O23" s="36"/>
      <c r="P23" s="31"/>
      <c r="Q23" s="31"/>
      <c r="R23" s="36"/>
      <c r="S23" s="31"/>
      <c r="T23" s="31"/>
      <c r="U23" s="36"/>
      <c r="V23" s="31"/>
      <c r="W23" s="31"/>
      <c r="X23" s="36"/>
      <c r="Y23" s="31"/>
      <c r="Z23" s="31"/>
      <c r="AA23" s="30">
        <f t="shared" si="2"/>
        <v>950</v>
      </c>
      <c r="AB23" s="30">
        <f t="shared" si="2"/>
        <v>1000</v>
      </c>
      <c r="AC23" s="30">
        <f t="shared" si="3"/>
        <v>0</v>
      </c>
    </row>
    <row r="24" spans="1:29" ht="24" customHeight="1">
      <c r="A24" s="218">
        <v>21</v>
      </c>
      <c r="B24" s="227" t="s">
        <v>66</v>
      </c>
      <c r="C24" s="37">
        <v>34865.7</v>
      </c>
      <c r="D24" s="37">
        <v>44477.75</v>
      </c>
      <c r="E24" s="37"/>
      <c r="F24" s="37"/>
      <c r="G24" s="36"/>
      <c r="H24" s="36"/>
      <c r="I24" s="129"/>
      <c r="J24" s="130"/>
      <c r="K24" s="36"/>
      <c r="L24" s="37"/>
      <c r="M24" s="36"/>
      <c r="N24" s="36"/>
      <c r="O24" s="37"/>
      <c r="P24" s="36"/>
      <c r="Q24" s="36"/>
      <c r="R24" s="37"/>
      <c r="S24" s="36"/>
      <c r="T24" s="36"/>
      <c r="U24" s="37"/>
      <c r="V24" s="36"/>
      <c r="W24" s="36"/>
      <c r="X24" s="37"/>
      <c r="Y24" s="36"/>
      <c r="Z24" s="36"/>
      <c r="AA24" s="30">
        <f t="shared" si="2"/>
        <v>34865.7</v>
      </c>
      <c r="AB24" s="30">
        <f t="shared" si="2"/>
        <v>44477.75</v>
      </c>
      <c r="AC24" s="30">
        <f t="shared" si="3"/>
        <v>0</v>
      </c>
    </row>
    <row r="25" spans="1:29" ht="24" customHeight="1">
      <c r="A25" s="218"/>
      <c r="B25" s="227"/>
      <c r="C25" s="33">
        <v>10968.6</v>
      </c>
      <c r="D25" s="33">
        <v>5122.25</v>
      </c>
      <c r="E25" s="33"/>
      <c r="F25" s="33"/>
      <c r="G25" s="33"/>
      <c r="H25" s="34"/>
      <c r="I25" s="65"/>
      <c r="J25" s="65"/>
      <c r="K25" s="34"/>
      <c r="L25" s="33"/>
      <c r="M25" s="33"/>
      <c r="N25" s="34"/>
      <c r="O25" s="33"/>
      <c r="P25" s="33"/>
      <c r="Q25" s="34"/>
      <c r="R25" s="33"/>
      <c r="S25" s="33"/>
      <c r="T25" s="34"/>
      <c r="U25" s="33"/>
      <c r="V25" s="33"/>
      <c r="W25" s="34"/>
      <c r="X25" s="33"/>
      <c r="Y25" s="33"/>
      <c r="Z25" s="34"/>
      <c r="AA25" s="30">
        <f t="shared" si="2"/>
        <v>10968.6</v>
      </c>
      <c r="AB25" s="30">
        <f t="shared" si="2"/>
        <v>5122.25</v>
      </c>
      <c r="AC25" s="30">
        <f t="shared" si="3"/>
        <v>0</v>
      </c>
    </row>
    <row r="26" spans="1:29" ht="24" customHeight="1">
      <c r="A26" s="110">
        <v>22</v>
      </c>
      <c r="B26" s="21" t="s">
        <v>77</v>
      </c>
      <c r="C26" s="38">
        <v>3945.2</v>
      </c>
      <c r="D26" s="36">
        <v>6000</v>
      </c>
      <c r="E26" s="37"/>
      <c r="F26" s="44">
        <v>6000</v>
      </c>
      <c r="G26" s="44">
        <v>7000</v>
      </c>
      <c r="H26" s="36"/>
      <c r="I26" s="123">
        <v>5113.7</v>
      </c>
      <c r="J26" s="123">
        <v>5500</v>
      </c>
      <c r="K26" s="45"/>
      <c r="L26" s="45">
        <v>2880</v>
      </c>
      <c r="M26" s="45">
        <v>3000</v>
      </c>
      <c r="N26" s="36"/>
      <c r="O26" s="38">
        <v>335</v>
      </c>
      <c r="P26" s="36">
        <v>500</v>
      </c>
      <c r="Q26" s="36"/>
      <c r="R26" s="38">
        <v>3840</v>
      </c>
      <c r="S26" s="36">
        <v>7040</v>
      </c>
      <c r="T26" s="36"/>
      <c r="U26" s="38">
        <v>990</v>
      </c>
      <c r="V26" s="36">
        <v>1520</v>
      </c>
      <c r="W26" s="36"/>
      <c r="X26" s="38">
        <v>1130</v>
      </c>
      <c r="Y26" s="36">
        <v>2360</v>
      </c>
      <c r="Z26" s="36"/>
      <c r="AA26" s="30">
        <f t="shared" si="2"/>
        <v>24233.9</v>
      </c>
      <c r="AB26" s="30">
        <f t="shared" si="2"/>
        <v>32920</v>
      </c>
      <c r="AC26" s="30">
        <f t="shared" si="3"/>
        <v>0</v>
      </c>
    </row>
    <row r="27" spans="1:29" ht="24" customHeight="1">
      <c r="A27" s="110">
        <v>23</v>
      </c>
      <c r="B27" s="21" t="s">
        <v>16</v>
      </c>
      <c r="C27" s="39">
        <v>0</v>
      </c>
      <c r="D27" s="36">
        <v>8380</v>
      </c>
      <c r="E27" s="36"/>
      <c r="F27" s="44">
        <v>6541.5</v>
      </c>
      <c r="G27" s="44">
        <v>8045.8</v>
      </c>
      <c r="H27" s="36"/>
      <c r="I27" s="123">
        <v>0</v>
      </c>
      <c r="J27" s="123">
        <v>1864</v>
      </c>
      <c r="K27" s="45"/>
      <c r="L27" s="45">
        <v>0</v>
      </c>
      <c r="M27" s="45">
        <v>12656.9</v>
      </c>
      <c r="N27" s="36"/>
      <c r="O27" s="39">
        <v>0</v>
      </c>
      <c r="P27" s="36">
        <v>7898.5</v>
      </c>
      <c r="Q27" s="36"/>
      <c r="R27" s="39"/>
      <c r="S27" s="36"/>
      <c r="T27" s="36"/>
      <c r="U27" s="39"/>
      <c r="V27" s="36"/>
      <c r="W27" s="36"/>
      <c r="X27" s="39"/>
      <c r="Y27" s="36">
        <v>890.1</v>
      </c>
      <c r="Z27" s="36"/>
      <c r="AA27" s="30">
        <f t="shared" si="2"/>
        <v>6541.5</v>
      </c>
      <c r="AB27" s="30">
        <f t="shared" si="2"/>
        <v>39735.299999999996</v>
      </c>
      <c r="AC27" s="30">
        <f t="shared" si="3"/>
        <v>0</v>
      </c>
    </row>
    <row r="28" spans="1:29" ht="24" customHeight="1">
      <c r="A28" s="111"/>
      <c r="B28" s="59" t="s">
        <v>21</v>
      </c>
      <c r="C28" s="60">
        <f aca="true" t="shared" si="4" ref="C28:AC28">SUM(C4:C27)</f>
        <v>244655.68300000005</v>
      </c>
      <c r="D28" s="60">
        <f t="shared" si="4"/>
        <v>320000</v>
      </c>
      <c r="E28" s="60">
        <f t="shared" si="4"/>
        <v>0</v>
      </c>
      <c r="F28" s="60">
        <f t="shared" si="4"/>
        <v>119506.5</v>
      </c>
      <c r="G28" s="60">
        <f t="shared" si="4"/>
        <v>138761.8</v>
      </c>
      <c r="H28" s="60">
        <f t="shared" si="4"/>
        <v>0</v>
      </c>
      <c r="I28" s="133">
        <f t="shared" si="4"/>
        <v>65865.5</v>
      </c>
      <c r="J28" s="133">
        <f t="shared" si="4"/>
        <v>96884</v>
      </c>
      <c r="K28" s="60">
        <f t="shared" si="4"/>
        <v>0</v>
      </c>
      <c r="L28" s="60">
        <f t="shared" si="4"/>
        <v>81661.5</v>
      </c>
      <c r="M28" s="60">
        <f t="shared" si="4"/>
        <v>81981.9</v>
      </c>
      <c r="N28" s="60">
        <f t="shared" si="4"/>
        <v>0</v>
      </c>
      <c r="O28" s="60">
        <f t="shared" si="4"/>
        <v>48009</v>
      </c>
      <c r="P28" s="60">
        <f t="shared" si="4"/>
        <v>53628.5</v>
      </c>
      <c r="Q28" s="60">
        <f t="shared" si="4"/>
        <v>0</v>
      </c>
      <c r="R28" s="60">
        <f t="shared" si="4"/>
        <v>88217.3</v>
      </c>
      <c r="S28" s="60">
        <f t="shared" si="4"/>
        <v>133739.09999999998</v>
      </c>
      <c r="T28" s="60">
        <f t="shared" si="4"/>
        <v>0</v>
      </c>
      <c r="U28" s="60">
        <f t="shared" si="4"/>
        <v>77891.48500000002</v>
      </c>
      <c r="V28" s="60">
        <f t="shared" si="4"/>
        <v>58342.37300000001</v>
      </c>
      <c r="W28" s="60">
        <f t="shared" si="4"/>
        <v>0</v>
      </c>
      <c r="X28" s="60">
        <f t="shared" si="4"/>
        <v>41037.578</v>
      </c>
      <c r="Y28" s="60">
        <f t="shared" si="4"/>
        <v>155307.917</v>
      </c>
      <c r="Z28" s="60">
        <f t="shared" si="4"/>
        <v>0</v>
      </c>
      <c r="AA28" s="60">
        <f t="shared" si="4"/>
        <v>766844.5459999999</v>
      </c>
      <c r="AB28" s="60">
        <f t="shared" si="4"/>
        <v>1038645.5900000002</v>
      </c>
      <c r="AC28" s="60">
        <f t="shared" si="4"/>
        <v>0</v>
      </c>
    </row>
    <row r="29" spans="1:29" ht="24" customHeight="1">
      <c r="A29" s="110">
        <v>24</v>
      </c>
      <c r="B29" s="21" t="s">
        <v>17</v>
      </c>
      <c r="C29" s="40">
        <v>31846.111</v>
      </c>
      <c r="D29" s="40">
        <v>163151</v>
      </c>
      <c r="E29" s="40"/>
      <c r="F29" s="40"/>
      <c r="G29" s="39"/>
      <c r="H29" s="36"/>
      <c r="I29" s="134">
        <v>1085.4</v>
      </c>
      <c r="J29" s="134">
        <v>71099.8</v>
      </c>
      <c r="K29" s="58">
        <v>57200</v>
      </c>
      <c r="L29" s="40"/>
      <c r="M29" s="39"/>
      <c r="N29" s="36"/>
      <c r="O29" s="40"/>
      <c r="P29" s="39"/>
      <c r="Q29" s="36"/>
      <c r="R29" s="40">
        <v>19620</v>
      </c>
      <c r="S29" s="39">
        <v>8860</v>
      </c>
      <c r="T29" s="36"/>
      <c r="U29" s="40"/>
      <c r="V29" s="40"/>
      <c r="W29" s="36"/>
      <c r="X29" s="40"/>
      <c r="Y29" s="40"/>
      <c r="Z29" s="36"/>
      <c r="AA29" s="30">
        <f aca="true" t="shared" si="5" ref="AA29:AB33">+C29+F29+I29+L29+O29+R29+U29+X29</f>
        <v>52551.511</v>
      </c>
      <c r="AB29" s="30">
        <f t="shared" si="5"/>
        <v>243110.8</v>
      </c>
      <c r="AC29" s="30">
        <f t="shared" si="3"/>
        <v>57200</v>
      </c>
    </row>
    <row r="30" spans="1:29" ht="32.25" customHeight="1">
      <c r="A30" s="110">
        <v>25</v>
      </c>
      <c r="B30" s="21" t="s">
        <v>18</v>
      </c>
      <c r="C30" s="30">
        <v>21043.3</v>
      </c>
      <c r="D30" s="37">
        <v>56329.6</v>
      </c>
      <c r="E30" s="40"/>
      <c r="F30" s="30"/>
      <c r="G30" s="36"/>
      <c r="H30" s="36"/>
      <c r="I30" s="67"/>
      <c r="J30" s="130"/>
      <c r="K30" s="36"/>
      <c r="L30" s="30"/>
      <c r="M30" s="36"/>
      <c r="N30" s="36"/>
      <c r="O30" s="30"/>
      <c r="P30" s="36"/>
      <c r="Q30" s="36"/>
      <c r="R30" s="30">
        <v>2280</v>
      </c>
      <c r="S30" s="36">
        <v>7700</v>
      </c>
      <c r="T30" s="36"/>
      <c r="U30" s="30"/>
      <c r="V30" s="36"/>
      <c r="W30" s="36"/>
      <c r="X30" s="30"/>
      <c r="Y30" s="36"/>
      <c r="Z30" s="36"/>
      <c r="AA30" s="30">
        <f t="shared" si="5"/>
        <v>23323.3</v>
      </c>
      <c r="AB30" s="30">
        <f t="shared" si="5"/>
        <v>64029.6</v>
      </c>
      <c r="AC30" s="30">
        <f t="shared" si="3"/>
        <v>0</v>
      </c>
    </row>
    <row r="31" spans="1:29" ht="24" customHeight="1">
      <c r="A31" s="110">
        <v>26</v>
      </c>
      <c r="B31" s="21" t="s">
        <v>19</v>
      </c>
      <c r="C31" s="36">
        <v>0</v>
      </c>
      <c r="D31" s="36"/>
      <c r="E31" s="36"/>
      <c r="F31" s="36"/>
      <c r="G31" s="36"/>
      <c r="H31" s="36"/>
      <c r="I31" s="130"/>
      <c r="J31" s="130"/>
      <c r="K31" s="36"/>
      <c r="L31" s="36"/>
      <c r="M31" s="36"/>
      <c r="N31" s="36"/>
      <c r="O31" s="36"/>
      <c r="P31" s="36"/>
      <c r="Q31" s="36"/>
      <c r="R31" s="36">
        <v>145</v>
      </c>
      <c r="S31" s="36">
        <v>200</v>
      </c>
      <c r="T31" s="36"/>
      <c r="U31" s="36"/>
      <c r="V31" s="36"/>
      <c r="W31" s="36"/>
      <c r="X31" s="36"/>
      <c r="Y31" s="36"/>
      <c r="Z31" s="36"/>
      <c r="AA31" s="30">
        <f t="shared" si="5"/>
        <v>145</v>
      </c>
      <c r="AB31" s="30">
        <f t="shared" si="5"/>
        <v>200</v>
      </c>
      <c r="AC31" s="30">
        <f t="shared" si="3"/>
        <v>0</v>
      </c>
    </row>
    <row r="32" spans="1:29" ht="24" customHeight="1">
      <c r="A32" s="110">
        <v>27</v>
      </c>
      <c r="B32" s="21" t="s">
        <v>20</v>
      </c>
      <c r="C32" s="30">
        <v>1471.22</v>
      </c>
      <c r="D32" s="36">
        <v>6500</v>
      </c>
      <c r="E32" s="40"/>
      <c r="F32" s="30"/>
      <c r="G32" s="36"/>
      <c r="H32" s="36"/>
      <c r="I32" s="123">
        <v>2409.5</v>
      </c>
      <c r="J32" s="123">
        <v>5811</v>
      </c>
      <c r="K32" s="45">
        <v>3000</v>
      </c>
      <c r="L32" s="30"/>
      <c r="M32" s="36"/>
      <c r="N32" s="36"/>
      <c r="O32" s="30"/>
      <c r="P32" s="36"/>
      <c r="Q32" s="36"/>
      <c r="R32" s="30">
        <v>188.9</v>
      </c>
      <c r="S32" s="36">
        <v>4080</v>
      </c>
      <c r="T32" s="36"/>
      <c r="U32" s="30"/>
      <c r="V32" s="36"/>
      <c r="W32" s="36"/>
      <c r="X32" s="30"/>
      <c r="Y32" s="36"/>
      <c r="Z32" s="36"/>
      <c r="AA32" s="30">
        <f t="shared" si="5"/>
        <v>4069.6200000000003</v>
      </c>
      <c r="AB32" s="30">
        <f t="shared" si="5"/>
        <v>16391</v>
      </c>
      <c r="AC32" s="30">
        <f t="shared" si="3"/>
        <v>3000</v>
      </c>
    </row>
    <row r="33" spans="1:29" ht="24" customHeight="1">
      <c r="A33" s="110">
        <v>28</v>
      </c>
      <c r="B33" s="7" t="s">
        <v>83</v>
      </c>
      <c r="C33" s="30">
        <v>300</v>
      </c>
      <c r="D33" s="36">
        <v>6000</v>
      </c>
      <c r="E33" s="40"/>
      <c r="F33" s="30"/>
      <c r="G33" s="36"/>
      <c r="H33" s="36"/>
      <c r="I33" s="123">
        <v>985</v>
      </c>
      <c r="J33" s="123">
        <v>2787.5</v>
      </c>
      <c r="K33" s="45">
        <v>2238.2</v>
      </c>
      <c r="L33" s="30"/>
      <c r="M33" s="36"/>
      <c r="N33" s="36"/>
      <c r="O33" s="30"/>
      <c r="P33" s="36"/>
      <c r="Q33" s="36"/>
      <c r="R33" s="30">
        <v>880</v>
      </c>
      <c r="S33" s="36">
        <v>900</v>
      </c>
      <c r="T33" s="36"/>
      <c r="U33" s="30"/>
      <c r="V33" s="36"/>
      <c r="W33" s="36"/>
      <c r="X33" s="30"/>
      <c r="Y33" s="36"/>
      <c r="Z33" s="36"/>
      <c r="AA33" s="30">
        <f t="shared" si="5"/>
        <v>2165</v>
      </c>
      <c r="AB33" s="30">
        <f t="shared" si="5"/>
        <v>9687.5</v>
      </c>
      <c r="AC33" s="30">
        <f t="shared" si="3"/>
        <v>2238.2</v>
      </c>
    </row>
    <row r="34" spans="1:29" ht="24" customHeight="1">
      <c r="A34" s="111"/>
      <c r="B34" s="59" t="s">
        <v>21</v>
      </c>
      <c r="C34" s="60">
        <f aca="true" t="shared" si="6" ref="C34:K34">SUM(C4:C33)</f>
        <v>543971.9970000001</v>
      </c>
      <c r="D34" s="60">
        <f t="shared" si="6"/>
        <v>871980.6</v>
      </c>
      <c r="E34" s="60">
        <f t="shared" si="6"/>
        <v>0</v>
      </c>
      <c r="F34" s="60">
        <f t="shared" si="6"/>
        <v>239013</v>
      </c>
      <c r="G34" s="60">
        <f t="shared" si="6"/>
        <v>277523.6</v>
      </c>
      <c r="H34" s="60">
        <f t="shared" si="6"/>
        <v>0</v>
      </c>
      <c r="I34" s="135">
        <f t="shared" si="6"/>
        <v>136210.9</v>
      </c>
      <c r="J34" s="135">
        <f t="shared" si="6"/>
        <v>273466.3</v>
      </c>
      <c r="K34" s="61">
        <f t="shared" si="6"/>
        <v>62438.2</v>
      </c>
      <c r="L34" s="60">
        <f>+L28+L29+L30+L31+L32+L33</f>
        <v>81661.5</v>
      </c>
      <c r="M34" s="60">
        <f>+M28+M29+M30+M31+M32+M33</f>
        <v>81981.9</v>
      </c>
      <c r="N34" s="60">
        <f>+N28+N29+N30+N31+N32+N33</f>
        <v>0</v>
      </c>
      <c r="O34" s="60">
        <f>+O28+O29+O30+O31+O32+O33</f>
        <v>48009</v>
      </c>
      <c r="P34" s="60">
        <f>+P28+P29+P30+P31+P32+P33</f>
        <v>53628.5</v>
      </c>
      <c r="Q34" s="60">
        <f aca="true" t="shared" si="7" ref="Q34:Z34">+Q28+Q29+Q30+Q31+Q32+Q33</f>
        <v>0</v>
      </c>
      <c r="R34" s="60">
        <f t="shared" si="7"/>
        <v>111331.2</v>
      </c>
      <c r="S34" s="60">
        <f t="shared" si="7"/>
        <v>155479.09999999998</v>
      </c>
      <c r="T34" s="60">
        <f t="shared" si="7"/>
        <v>0</v>
      </c>
      <c r="U34" s="60">
        <f t="shared" si="7"/>
        <v>77891.48500000002</v>
      </c>
      <c r="V34" s="60">
        <f t="shared" si="7"/>
        <v>58342.37300000001</v>
      </c>
      <c r="W34" s="60">
        <f t="shared" si="7"/>
        <v>0</v>
      </c>
      <c r="X34" s="60">
        <f t="shared" si="7"/>
        <v>41037.578</v>
      </c>
      <c r="Y34" s="60">
        <f t="shared" si="7"/>
        <v>155307.917</v>
      </c>
      <c r="Z34" s="60">
        <f t="shared" si="7"/>
        <v>0</v>
      </c>
      <c r="AA34" s="60">
        <f>SUM(AA4:AA33)</f>
        <v>1615943.5229999998</v>
      </c>
      <c r="AB34" s="61">
        <f>SUM(AB4:AB33)</f>
        <v>2410710.0800000005</v>
      </c>
      <c r="AC34" s="62">
        <f>SUM(AC4:AC33)</f>
        <v>62438.2</v>
      </c>
    </row>
    <row r="35" spans="1:12" ht="24" customHeight="1">
      <c r="A35" s="112"/>
      <c r="C35" s="51"/>
      <c r="D35" s="51"/>
      <c r="E35" s="51"/>
      <c r="G35" s="52"/>
      <c r="I35" s="136"/>
      <c r="J35" s="136"/>
      <c r="K35" s="53"/>
      <c r="L35" s="141"/>
    </row>
    <row r="36" spans="1:7" ht="24" customHeight="1">
      <c r="A36" s="112"/>
      <c r="B36" s="16"/>
      <c r="C36" s="226"/>
      <c r="D36" s="226"/>
      <c r="E36" s="226"/>
      <c r="F36" s="226"/>
      <c r="G36" s="52"/>
    </row>
    <row r="37" spans="3:29" ht="24" customHeight="1">
      <c r="C37" s="51"/>
      <c r="D37" s="51"/>
      <c r="E37" s="51"/>
      <c r="F37" s="51"/>
      <c r="G37" s="51"/>
      <c r="H37" s="51"/>
      <c r="I37" s="138"/>
      <c r="J37" s="138"/>
      <c r="K37" s="51"/>
      <c r="L37" s="141"/>
      <c r="M37" s="14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</row>
    <row r="38" ht="24" customHeight="1">
      <c r="G38" s="52"/>
    </row>
    <row r="39" ht="24" customHeight="1">
      <c r="G39" s="52"/>
    </row>
    <row r="40" ht="24" customHeight="1">
      <c r="G40" s="52"/>
    </row>
    <row r="41" ht="24" customHeight="1">
      <c r="G41" s="52"/>
    </row>
    <row r="42" ht="24" customHeight="1">
      <c r="G42" s="52"/>
    </row>
  </sheetData>
  <sheetProtection/>
  <mergeCells count="13">
    <mergeCell ref="L2:N2"/>
    <mergeCell ref="O2:Q2"/>
    <mergeCell ref="R2:T2"/>
    <mergeCell ref="C36:F36"/>
    <mergeCell ref="A24:A25"/>
    <mergeCell ref="B24:B25"/>
    <mergeCell ref="X2:Z2"/>
    <mergeCell ref="AA2:AC2"/>
    <mergeCell ref="U2:W2"/>
    <mergeCell ref="C2:E2"/>
    <mergeCell ref="F2:H2"/>
    <mergeCell ref="A2:B3"/>
    <mergeCell ref="I2:K2"/>
  </mergeCells>
  <printOptions horizontalCentered="1"/>
  <pageMargins left="0.16" right="0" top="0.23" bottom="0" header="0" footer="0"/>
  <pageSetup fitToHeight="0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58"/>
  <sheetViews>
    <sheetView zoomScalePageLayoutView="0" workbookViewId="0" topLeftCell="A1">
      <selection activeCell="E1" sqref="D1:F2"/>
    </sheetView>
  </sheetViews>
  <sheetFormatPr defaultColWidth="9.00390625" defaultRowHeight="12.75"/>
  <cols>
    <col min="1" max="1" width="6.375" style="0" customWidth="1"/>
    <col min="3" max="3" width="45.75390625" style="0" customWidth="1"/>
    <col min="4" max="4" width="12.875" style="122" customWidth="1"/>
    <col min="5" max="5" width="14.625" style="122" customWidth="1"/>
    <col min="6" max="6" width="20.00390625" style="35" customWidth="1"/>
    <col min="7" max="7" width="13.375" style="35" customWidth="1"/>
    <col min="8" max="8" width="14.875" style="122" customWidth="1"/>
    <col min="9" max="10" width="16.625" style="35" customWidth="1"/>
    <col min="11" max="11" width="15.125" style="35" customWidth="1"/>
    <col min="12" max="12" width="17.25390625" style="35" customWidth="1"/>
    <col min="13" max="13" width="14.75390625" style="142" customWidth="1"/>
    <col min="14" max="14" width="15.75390625" style="142" customWidth="1"/>
    <col min="15" max="15" width="16.375" style="35" customWidth="1"/>
    <col min="16" max="16" width="14.875" style="35" customWidth="1"/>
    <col min="17" max="17" width="15.25390625" style="35" customWidth="1"/>
    <col min="18" max="18" width="16.625" style="35" customWidth="1"/>
    <col min="19" max="19" width="12.75390625" style="35" customWidth="1"/>
    <col min="20" max="20" width="14.625" style="35" customWidth="1"/>
    <col min="21" max="21" width="16.875" style="35" customWidth="1"/>
    <col min="22" max="22" width="14.625" style="35" customWidth="1"/>
    <col min="23" max="23" width="15.125" style="35" customWidth="1"/>
    <col min="24" max="24" width="17.00390625" style="35" customWidth="1"/>
    <col min="25" max="25" width="12.25390625" style="35" customWidth="1"/>
    <col min="26" max="26" width="14.625" style="144" customWidth="1"/>
    <col min="27" max="27" width="17.25390625" style="35" customWidth="1"/>
    <col min="28" max="28" width="15.625" style="35" customWidth="1"/>
    <col min="29" max="29" width="15.375" style="35" customWidth="1"/>
    <col min="30" max="30" width="16.75390625" style="35" customWidth="1"/>
  </cols>
  <sheetData>
    <row r="1" spans="2:6" ht="12" customHeight="1">
      <c r="B1" s="6"/>
      <c r="C1" s="6"/>
      <c r="D1" s="126"/>
      <c r="E1" s="228" t="s">
        <v>14</v>
      </c>
      <c r="F1" s="228"/>
    </row>
    <row r="2" spans="2:7" ht="58.5" customHeight="1">
      <c r="B2" s="6"/>
      <c r="C2" s="6"/>
      <c r="D2" s="229" t="s">
        <v>110</v>
      </c>
      <c r="E2" s="229"/>
      <c r="F2" s="229"/>
      <c r="G2" s="47"/>
    </row>
    <row r="3" spans="1:6" ht="30.75" customHeight="1">
      <c r="A3" s="3"/>
      <c r="B3" s="215" t="s">
        <v>109</v>
      </c>
      <c r="C3" s="215"/>
      <c r="D3" s="215"/>
      <c r="E3" s="215"/>
      <c r="F3" s="215"/>
    </row>
    <row r="4" spans="1:6" ht="30.75" customHeight="1">
      <c r="A4" s="3"/>
      <c r="B4" s="29"/>
      <c r="C4" s="29"/>
      <c r="D4" s="127"/>
      <c r="E4" s="127"/>
      <c r="F4" s="46" t="s">
        <v>13</v>
      </c>
    </row>
    <row r="5" spans="2:30" s="146" customFormat="1" ht="18.75" customHeight="1">
      <c r="B5" s="147"/>
      <c r="C5" s="147"/>
      <c r="D5" s="219" t="s">
        <v>85</v>
      </c>
      <c r="E5" s="219"/>
      <c r="F5" s="219"/>
      <c r="G5" s="219" t="s">
        <v>86</v>
      </c>
      <c r="H5" s="219"/>
      <c r="I5" s="219"/>
      <c r="J5" s="219" t="s">
        <v>87</v>
      </c>
      <c r="K5" s="219"/>
      <c r="L5" s="219"/>
      <c r="M5" s="219" t="s">
        <v>88</v>
      </c>
      <c r="N5" s="219"/>
      <c r="O5" s="219"/>
      <c r="P5" s="219" t="s">
        <v>89</v>
      </c>
      <c r="Q5" s="219"/>
      <c r="R5" s="219"/>
      <c r="S5" s="219" t="s">
        <v>90</v>
      </c>
      <c r="T5" s="219"/>
      <c r="U5" s="219"/>
      <c r="V5" s="219" t="s">
        <v>91</v>
      </c>
      <c r="W5" s="219"/>
      <c r="X5" s="219"/>
      <c r="Y5" s="219" t="s">
        <v>92</v>
      </c>
      <c r="Z5" s="219"/>
      <c r="AA5" s="219"/>
      <c r="AB5" s="219" t="s">
        <v>21</v>
      </c>
      <c r="AC5" s="219"/>
      <c r="AD5" s="219"/>
    </row>
    <row r="6" spans="2:30" s="117" customFormat="1" ht="55.5" customHeight="1">
      <c r="B6" s="118"/>
      <c r="C6" s="118"/>
      <c r="D6" s="123" t="s">
        <v>81</v>
      </c>
      <c r="E6" s="123" t="s">
        <v>73</v>
      </c>
      <c r="F6" s="45" t="s">
        <v>72</v>
      </c>
      <c r="G6" s="45" t="s">
        <v>81</v>
      </c>
      <c r="H6" s="123" t="s">
        <v>73</v>
      </c>
      <c r="I6" s="45" t="s">
        <v>72</v>
      </c>
      <c r="J6" s="45" t="s">
        <v>81</v>
      </c>
      <c r="K6" s="45" t="s">
        <v>73</v>
      </c>
      <c r="L6" s="45" t="s">
        <v>72</v>
      </c>
      <c r="M6" s="45" t="s">
        <v>81</v>
      </c>
      <c r="N6" s="45" t="s">
        <v>73</v>
      </c>
      <c r="O6" s="45" t="s">
        <v>72</v>
      </c>
      <c r="P6" s="45" t="s">
        <v>81</v>
      </c>
      <c r="Q6" s="45" t="s">
        <v>73</v>
      </c>
      <c r="R6" s="45" t="s">
        <v>72</v>
      </c>
      <c r="S6" s="45" t="s">
        <v>81</v>
      </c>
      <c r="T6" s="45" t="s">
        <v>73</v>
      </c>
      <c r="U6" s="45" t="s">
        <v>72</v>
      </c>
      <c r="V6" s="45" t="s">
        <v>81</v>
      </c>
      <c r="W6" s="45" t="s">
        <v>73</v>
      </c>
      <c r="X6" s="45" t="s">
        <v>72</v>
      </c>
      <c r="Y6" s="45" t="s">
        <v>81</v>
      </c>
      <c r="Z6" s="31" t="s">
        <v>73</v>
      </c>
      <c r="AA6" s="45" t="s">
        <v>72</v>
      </c>
      <c r="AB6" s="45" t="s">
        <v>81</v>
      </c>
      <c r="AC6" s="45" t="s">
        <v>73</v>
      </c>
      <c r="AD6" s="45" t="s">
        <v>72</v>
      </c>
    </row>
    <row r="7" spans="2:30" s="5" customFormat="1" ht="19.5" customHeight="1">
      <c r="B7" s="27">
        <v>4111</v>
      </c>
      <c r="C7" s="7" t="s">
        <v>22</v>
      </c>
      <c r="D7" s="67">
        <v>75098.514</v>
      </c>
      <c r="E7" s="67">
        <v>92135</v>
      </c>
      <c r="F7" s="31"/>
      <c r="G7" s="41">
        <v>27599.5</v>
      </c>
      <c r="H7" s="41">
        <v>36906.3</v>
      </c>
      <c r="I7" s="31"/>
      <c r="J7" s="31">
        <v>26915</v>
      </c>
      <c r="K7" s="31">
        <v>33100</v>
      </c>
      <c r="L7" s="31"/>
      <c r="M7" s="67">
        <v>24714.3</v>
      </c>
      <c r="N7" s="123">
        <v>29450</v>
      </c>
      <c r="O7" s="31"/>
      <c r="P7" s="31">
        <v>12883.9</v>
      </c>
      <c r="Q7" s="31">
        <v>13050</v>
      </c>
      <c r="R7" s="31"/>
      <c r="S7" s="30">
        <v>16191.8</v>
      </c>
      <c r="T7" s="30">
        <v>23808</v>
      </c>
      <c r="U7" s="31"/>
      <c r="V7" s="30">
        <v>18138.644</v>
      </c>
      <c r="W7" s="30">
        <v>21245.249</v>
      </c>
      <c r="X7" s="31"/>
      <c r="Y7" s="31">
        <v>22258.5</v>
      </c>
      <c r="Z7" s="31">
        <v>27541.5</v>
      </c>
      <c r="AA7" s="30"/>
      <c r="AB7" s="30">
        <f>+D7+G7+J7+M7+P7+S7+V7+Y7</f>
        <v>223800.15799999997</v>
      </c>
      <c r="AC7" s="30">
        <f aca="true" t="shared" si="0" ref="AC7:AD22">+E7+H7+K7+N7+Q7+T7+W7+Z7</f>
        <v>277236.049</v>
      </c>
      <c r="AD7" s="30">
        <f t="shared" si="0"/>
        <v>0</v>
      </c>
    </row>
    <row r="8" spans="2:30" s="5" customFormat="1" ht="19.5" customHeight="1">
      <c r="B8" s="27">
        <v>4112</v>
      </c>
      <c r="C8" s="7" t="s">
        <v>23</v>
      </c>
      <c r="D8" s="67">
        <v>4000</v>
      </c>
      <c r="E8" s="124">
        <v>5193.2</v>
      </c>
      <c r="F8" s="31"/>
      <c r="G8" s="41">
        <v>1456</v>
      </c>
      <c r="H8" s="41">
        <v>3326.5</v>
      </c>
      <c r="I8" s="31"/>
      <c r="J8" s="45">
        <v>1815.5</v>
      </c>
      <c r="K8" s="45">
        <v>3350</v>
      </c>
      <c r="L8" s="45"/>
      <c r="M8" s="67">
        <v>2658</v>
      </c>
      <c r="N8" s="123">
        <v>4000</v>
      </c>
      <c r="O8" s="31"/>
      <c r="P8" s="30">
        <v>1345</v>
      </c>
      <c r="Q8" s="31">
        <v>1000</v>
      </c>
      <c r="R8" s="31"/>
      <c r="S8" s="30">
        <v>1192</v>
      </c>
      <c r="T8" s="31">
        <v>3500</v>
      </c>
      <c r="U8" s="31"/>
      <c r="V8" s="30">
        <v>1137.1</v>
      </c>
      <c r="W8" s="31">
        <v>3013.4</v>
      </c>
      <c r="X8" s="31"/>
      <c r="Y8" s="31">
        <v>2825.5</v>
      </c>
      <c r="Z8" s="31">
        <v>2292</v>
      </c>
      <c r="AA8" s="31"/>
      <c r="AB8" s="30">
        <f aca="true" t="shared" si="1" ref="AB8:AD44">+D8+G8+J8+M8+P8+S8+V8+Y8</f>
        <v>16429.1</v>
      </c>
      <c r="AC8" s="30">
        <f t="shared" si="0"/>
        <v>25675.100000000002</v>
      </c>
      <c r="AD8" s="30">
        <f t="shared" si="0"/>
        <v>0</v>
      </c>
    </row>
    <row r="9" spans="2:30" s="5" customFormat="1" ht="19.5" customHeight="1">
      <c r="B9" s="27">
        <v>4115</v>
      </c>
      <c r="C9" s="7" t="s">
        <v>67</v>
      </c>
      <c r="D9" s="67">
        <v>3057.222</v>
      </c>
      <c r="E9" s="124">
        <v>3671.6</v>
      </c>
      <c r="F9" s="31"/>
      <c r="G9" s="30"/>
      <c r="H9" s="124"/>
      <c r="I9" s="31"/>
      <c r="J9" s="30"/>
      <c r="K9" s="31"/>
      <c r="L9" s="31"/>
      <c r="M9" s="30"/>
      <c r="N9" s="31"/>
      <c r="O9" s="31"/>
      <c r="P9" s="30"/>
      <c r="Q9" s="31"/>
      <c r="R9" s="31"/>
      <c r="S9" s="30"/>
      <c r="T9" s="31"/>
      <c r="U9" s="31"/>
      <c r="V9" s="30"/>
      <c r="W9" s="31">
        <v>0</v>
      </c>
      <c r="X9" s="31"/>
      <c r="Y9" s="31"/>
      <c r="Z9" s="31"/>
      <c r="AA9" s="31"/>
      <c r="AB9" s="30">
        <f t="shared" si="1"/>
        <v>3057.222</v>
      </c>
      <c r="AC9" s="30">
        <f t="shared" si="0"/>
        <v>3671.6</v>
      </c>
      <c r="AD9" s="30">
        <f t="shared" si="0"/>
        <v>0</v>
      </c>
    </row>
    <row r="10" spans="2:30" s="5" customFormat="1" ht="19.5" customHeight="1">
      <c r="B10" s="27">
        <v>4211</v>
      </c>
      <c r="C10" s="7" t="s">
        <v>100</v>
      </c>
      <c r="D10" s="67">
        <v>0</v>
      </c>
      <c r="E10" s="124">
        <v>0</v>
      </c>
      <c r="F10" s="31"/>
      <c r="G10" s="41">
        <v>0</v>
      </c>
      <c r="H10" s="41">
        <v>0</v>
      </c>
      <c r="I10" s="31"/>
      <c r="J10" s="45">
        <v>0</v>
      </c>
      <c r="K10" s="45">
        <v>50</v>
      </c>
      <c r="L10" s="45"/>
      <c r="M10" s="30"/>
      <c r="N10" s="31"/>
      <c r="O10" s="31"/>
      <c r="P10" s="30">
        <v>0</v>
      </c>
      <c r="Q10" s="31">
        <v>50</v>
      </c>
      <c r="R10" s="31"/>
      <c r="S10" s="30">
        <v>0</v>
      </c>
      <c r="T10" s="31"/>
      <c r="U10" s="31"/>
      <c r="V10" s="30"/>
      <c r="W10" s="31">
        <v>0</v>
      </c>
      <c r="X10" s="31"/>
      <c r="Y10" s="31"/>
      <c r="Z10" s="31"/>
      <c r="AA10" s="31"/>
      <c r="AB10" s="30">
        <f t="shared" si="1"/>
        <v>0</v>
      </c>
      <c r="AC10" s="30">
        <f t="shared" si="0"/>
        <v>100</v>
      </c>
      <c r="AD10" s="30">
        <f t="shared" si="0"/>
        <v>0</v>
      </c>
    </row>
    <row r="11" spans="2:30" s="5" customFormat="1" ht="19.5" customHeight="1">
      <c r="B11" s="27">
        <v>4212</v>
      </c>
      <c r="C11" s="7" t="s">
        <v>24</v>
      </c>
      <c r="D11" s="67">
        <v>339.577</v>
      </c>
      <c r="E11" s="124">
        <v>2600</v>
      </c>
      <c r="F11" s="30"/>
      <c r="G11" s="41">
        <v>2588.8</v>
      </c>
      <c r="H11" s="41">
        <v>2775.7</v>
      </c>
      <c r="I11" s="31">
        <v>3000</v>
      </c>
      <c r="J11" s="45">
        <v>2497.9</v>
      </c>
      <c r="K11" s="45">
        <v>3500</v>
      </c>
      <c r="L11" s="45">
        <v>3500</v>
      </c>
      <c r="M11" s="67">
        <v>2602.3</v>
      </c>
      <c r="N11" s="123">
        <v>3600</v>
      </c>
      <c r="O11" s="31"/>
      <c r="P11" s="30">
        <v>866</v>
      </c>
      <c r="Q11" s="31">
        <v>1000</v>
      </c>
      <c r="R11" s="31">
        <v>1000</v>
      </c>
      <c r="S11" s="30">
        <v>3653.4</v>
      </c>
      <c r="T11" s="31">
        <v>4300</v>
      </c>
      <c r="U11" s="31"/>
      <c r="V11" s="30">
        <v>1624.21</v>
      </c>
      <c r="W11" s="31">
        <v>2621.493</v>
      </c>
      <c r="X11" s="31"/>
      <c r="Y11" s="31">
        <v>1374.9</v>
      </c>
      <c r="Z11" s="31">
        <v>2000</v>
      </c>
      <c r="AA11" s="31"/>
      <c r="AB11" s="30">
        <f t="shared" si="1"/>
        <v>15547.087000000001</v>
      </c>
      <c r="AC11" s="30">
        <f t="shared" si="0"/>
        <v>22397.193</v>
      </c>
      <c r="AD11" s="30">
        <f t="shared" si="0"/>
        <v>7500</v>
      </c>
    </row>
    <row r="12" spans="2:30" s="5" customFormat="1" ht="19.5" customHeight="1">
      <c r="B12" s="27">
        <v>4213</v>
      </c>
      <c r="C12" s="7" t="s">
        <v>25</v>
      </c>
      <c r="D12" s="67">
        <v>25396.57</v>
      </c>
      <c r="E12" s="124">
        <v>28620</v>
      </c>
      <c r="F12" s="30"/>
      <c r="G12" s="41">
        <v>0</v>
      </c>
      <c r="H12" s="41">
        <v>29.5</v>
      </c>
      <c r="I12" s="31">
        <v>50</v>
      </c>
      <c r="J12" s="45">
        <v>1941</v>
      </c>
      <c r="K12" s="45">
        <v>2020</v>
      </c>
      <c r="L12" s="45">
        <v>2100</v>
      </c>
      <c r="M12" s="67"/>
      <c r="N12" s="123">
        <v>50</v>
      </c>
      <c r="O12" s="31"/>
      <c r="P12" s="30">
        <v>1381.7</v>
      </c>
      <c r="Q12" s="31">
        <v>1510</v>
      </c>
      <c r="R12" s="31">
        <v>1510</v>
      </c>
      <c r="S12" s="30">
        <v>3790</v>
      </c>
      <c r="T12" s="31">
        <v>4600</v>
      </c>
      <c r="U12" s="31"/>
      <c r="V12" s="30">
        <v>1320</v>
      </c>
      <c r="W12" s="31">
        <v>1320.918</v>
      </c>
      <c r="X12" s="31"/>
      <c r="Y12" s="31">
        <v>1637.1</v>
      </c>
      <c r="Z12" s="31">
        <v>1700</v>
      </c>
      <c r="AA12" s="31"/>
      <c r="AB12" s="30">
        <f t="shared" si="1"/>
        <v>35466.37</v>
      </c>
      <c r="AC12" s="30">
        <f t="shared" si="0"/>
        <v>39850.418</v>
      </c>
      <c r="AD12" s="30">
        <f t="shared" si="0"/>
        <v>3660</v>
      </c>
    </row>
    <row r="13" spans="2:30" s="5" customFormat="1" ht="19.5" customHeight="1">
      <c r="B13" s="27">
        <v>4214</v>
      </c>
      <c r="C13" s="7" t="s">
        <v>26</v>
      </c>
      <c r="D13" s="67">
        <v>515.619</v>
      </c>
      <c r="E13" s="124">
        <v>638</v>
      </c>
      <c r="F13" s="30"/>
      <c r="G13" s="41">
        <v>190</v>
      </c>
      <c r="H13" s="41">
        <v>180</v>
      </c>
      <c r="I13" s="31"/>
      <c r="J13" s="45">
        <v>255.5</v>
      </c>
      <c r="K13" s="45">
        <v>300</v>
      </c>
      <c r="L13" s="45"/>
      <c r="M13" s="67">
        <v>202.6</v>
      </c>
      <c r="N13" s="123">
        <v>220</v>
      </c>
      <c r="O13" s="31"/>
      <c r="P13" s="30">
        <v>214.1</v>
      </c>
      <c r="Q13" s="31">
        <v>250</v>
      </c>
      <c r="R13" s="31"/>
      <c r="S13" s="30">
        <v>257.9</v>
      </c>
      <c r="T13" s="31">
        <v>330</v>
      </c>
      <c r="U13" s="31"/>
      <c r="V13" s="30">
        <v>213.077</v>
      </c>
      <c r="W13" s="31">
        <v>201.732</v>
      </c>
      <c r="X13" s="31"/>
      <c r="Y13" s="31">
        <v>295.9</v>
      </c>
      <c r="Z13" s="31">
        <v>350</v>
      </c>
      <c r="AA13" s="31"/>
      <c r="AB13" s="30">
        <f t="shared" si="1"/>
        <v>2144.696</v>
      </c>
      <c r="AC13" s="30">
        <f t="shared" si="0"/>
        <v>2469.732</v>
      </c>
      <c r="AD13" s="30">
        <f t="shared" si="0"/>
        <v>0</v>
      </c>
    </row>
    <row r="14" spans="2:30" s="5" customFormat="1" ht="19.5" customHeight="1">
      <c r="B14" s="27">
        <v>4215</v>
      </c>
      <c r="C14" s="7" t="s">
        <v>27</v>
      </c>
      <c r="D14" s="67">
        <v>67</v>
      </c>
      <c r="E14" s="124">
        <v>5684</v>
      </c>
      <c r="F14" s="30"/>
      <c r="G14" s="67">
        <v>150</v>
      </c>
      <c r="H14" s="124">
        <v>253.4</v>
      </c>
      <c r="I14" s="31"/>
      <c r="J14" s="30"/>
      <c r="K14" s="31"/>
      <c r="L14" s="31"/>
      <c r="M14" s="67">
        <v>94</v>
      </c>
      <c r="N14" s="123">
        <v>250</v>
      </c>
      <c r="O14" s="31"/>
      <c r="P14" s="30">
        <v>26</v>
      </c>
      <c r="Q14" s="31">
        <v>30</v>
      </c>
      <c r="R14" s="31"/>
      <c r="S14" s="30">
        <v>0</v>
      </c>
      <c r="T14" s="31">
        <v>0</v>
      </c>
      <c r="U14" s="31"/>
      <c r="V14" s="30"/>
      <c r="W14" s="31"/>
      <c r="X14" s="31"/>
      <c r="Y14" s="31">
        <v>28</v>
      </c>
      <c r="Z14" s="31">
        <v>100</v>
      </c>
      <c r="AA14" s="31"/>
      <c r="AB14" s="30">
        <f t="shared" si="1"/>
        <v>365</v>
      </c>
      <c r="AC14" s="30">
        <f t="shared" si="0"/>
        <v>6317.4</v>
      </c>
      <c r="AD14" s="30">
        <f t="shared" si="0"/>
        <v>0</v>
      </c>
    </row>
    <row r="15" spans="2:30" s="5" customFormat="1" ht="19.5" customHeight="1">
      <c r="B15" s="27">
        <v>4216</v>
      </c>
      <c r="C15" s="7" t="s">
        <v>28</v>
      </c>
      <c r="D15" s="67">
        <v>0</v>
      </c>
      <c r="E15" s="124">
        <v>0</v>
      </c>
      <c r="F15" s="31"/>
      <c r="G15" s="30"/>
      <c r="H15" s="124"/>
      <c r="I15" s="31"/>
      <c r="J15" s="30"/>
      <c r="K15" s="31"/>
      <c r="L15" s="31"/>
      <c r="M15" s="30"/>
      <c r="N15" s="31"/>
      <c r="O15" s="31"/>
      <c r="P15" s="30"/>
      <c r="Q15" s="31"/>
      <c r="R15" s="31"/>
      <c r="S15" s="30">
        <v>0</v>
      </c>
      <c r="T15" s="31">
        <v>0</v>
      </c>
      <c r="U15" s="31"/>
      <c r="V15" s="30"/>
      <c r="W15" s="31"/>
      <c r="X15" s="31"/>
      <c r="Y15" s="31"/>
      <c r="Z15" s="31"/>
      <c r="AA15" s="31"/>
      <c r="AB15" s="30">
        <f t="shared" si="1"/>
        <v>0</v>
      </c>
      <c r="AC15" s="30">
        <f t="shared" si="0"/>
        <v>0</v>
      </c>
      <c r="AD15" s="30">
        <f t="shared" si="0"/>
        <v>0</v>
      </c>
    </row>
    <row r="16" spans="2:30" s="5" customFormat="1" ht="19.5" customHeight="1">
      <c r="B16" s="27">
        <v>4221</v>
      </c>
      <c r="C16" s="7" t="s">
        <v>29</v>
      </c>
      <c r="D16" s="67">
        <v>0</v>
      </c>
      <c r="E16" s="124">
        <v>200</v>
      </c>
      <c r="F16" s="30"/>
      <c r="G16" s="41">
        <v>46.5</v>
      </c>
      <c r="H16" s="41">
        <v>165.8</v>
      </c>
      <c r="I16" s="31"/>
      <c r="J16" s="45">
        <v>64.5</v>
      </c>
      <c r="K16" s="45">
        <v>200</v>
      </c>
      <c r="L16" s="45"/>
      <c r="M16" s="67">
        <v>0</v>
      </c>
      <c r="N16" s="123">
        <v>200</v>
      </c>
      <c r="O16" s="31"/>
      <c r="P16" s="30">
        <v>75.4</v>
      </c>
      <c r="Q16" s="31">
        <v>120</v>
      </c>
      <c r="R16" s="31"/>
      <c r="S16" s="30">
        <v>77.2</v>
      </c>
      <c r="T16" s="31">
        <v>150</v>
      </c>
      <c r="U16" s="31"/>
      <c r="V16" s="30"/>
      <c r="W16" s="31"/>
      <c r="X16" s="31"/>
      <c r="Y16" s="31">
        <v>5.4</v>
      </c>
      <c r="Z16" s="31">
        <v>200</v>
      </c>
      <c r="AA16" s="31"/>
      <c r="AB16" s="30">
        <f t="shared" si="1"/>
        <v>269</v>
      </c>
      <c r="AC16" s="30">
        <f t="shared" si="0"/>
        <v>1235.8</v>
      </c>
      <c r="AD16" s="30">
        <f t="shared" si="0"/>
        <v>0</v>
      </c>
    </row>
    <row r="17" spans="2:30" s="5" customFormat="1" ht="19.5" customHeight="1">
      <c r="B17" s="27">
        <v>4231</v>
      </c>
      <c r="C17" s="7" t="s">
        <v>30</v>
      </c>
      <c r="D17" s="67">
        <v>2.57</v>
      </c>
      <c r="E17" s="124">
        <v>70</v>
      </c>
      <c r="F17" s="31"/>
      <c r="G17" s="30"/>
      <c r="H17" s="124"/>
      <c r="I17" s="31"/>
      <c r="J17" s="45">
        <v>0</v>
      </c>
      <c r="K17" s="45">
        <v>50</v>
      </c>
      <c r="L17" s="45"/>
      <c r="M17" s="30"/>
      <c r="N17" s="31"/>
      <c r="O17" s="31"/>
      <c r="P17" s="30"/>
      <c r="Q17" s="31"/>
      <c r="R17" s="31"/>
      <c r="S17" s="30">
        <v>0</v>
      </c>
      <c r="T17" s="31">
        <v>0</v>
      </c>
      <c r="U17" s="31"/>
      <c r="V17" s="30"/>
      <c r="W17" s="31"/>
      <c r="X17" s="31"/>
      <c r="Y17" s="31"/>
      <c r="Z17" s="31">
        <v>200</v>
      </c>
      <c r="AA17" s="31"/>
      <c r="AB17" s="30">
        <f t="shared" si="1"/>
        <v>2.57</v>
      </c>
      <c r="AC17" s="30">
        <f t="shared" si="0"/>
        <v>320</v>
      </c>
      <c r="AD17" s="30">
        <f t="shared" si="0"/>
        <v>0</v>
      </c>
    </row>
    <row r="18" spans="2:30" s="5" customFormat="1" ht="19.5" customHeight="1">
      <c r="B18" s="27">
        <v>4232</v>
      </c>
      <c r="C18" s="7" t="s">
        <v>31</v>
      </c>
      <c r="D18" s="67">
        <v>407</v>
      </c>
      <c r="E18" s="124">
        <v>417</v>
      </c>
      <c r="F18" s="31"/>
      <c r="G18" s="41">
        <v>163.2</v>
      </c>
      <c r="H18" s="41">
        <v>163.2</v>
      </c>
      <c r="I18" s="31"/>
      <c r="J18" s="45">
        <v>229.2</v>
      </c>
      <c r="K18" s="45">
        <v>300</v>
      </c>
      <c r="L18" s="45"/>
      <c r="M18" s="67">
        <v>258.2</v>
      </c>
      <c r="N18" s="123">
        <v>265</v>
      </c>
      <c r="O18" s="31"/>
      <c r="P18" s="30">
        <v>195.8</v>
      </c>
      <c r="Q18" s="31">
        <v>200</v>
      </c>
      <c r="R18" s="31"/>
      <c r="S18" s="30">
        <v>220.8</v>
      </c>
      <c r="T18" s="31">
        <v>225</v>
      </c>
      <c r="U18" s="31"/>
      <c r="V18" s="30">
        <v>115.2</v>
      </c>
      <c r="W18" s="31">
        <v>103.2</v>
      </c>
      <c r="X18" s="31"/>
      <c r="Y18" s="31">
        <v>163.2</v>
      </c>
      <c r="Z18" s="31">
        <v>200</v>
      </c>
      <c r="AA18" s="31"/>
      <c r="AB18" s="30">
        <f t="shared" si="1"/>
        <v>1752.6000000000001</v>
      </c>
      <c r="AC18" s="30">
        <f t="shared" si="0"/>
        <v>1873.4</v>
      </c>
      <c r="AD18" s="30">
        <f t="shared" si="0"/>
        <v>0</v>
      </c>
    </row>
    <row r="19" spans="2:30" s="5" customFormat="1" ht="40.5" customHeight="1">
      <c r="B19" s="27">
        <v>4233</v>
      </c>
      <c r="C19" s="7" t="s">
        <v>68</v>
      </c>
      <c r="D19" s="67">
        <v>76</v>
      </c>
      <c r="E19" s="124">
        <v>200</v>
      </c>
      <c r="F19" s="31"/>
      <c r="G19" s="30"/>
      <c r="H19" s="124"/>
      <c r="I19" s="31"/>
      <c r="J19" s="30"/>
      <c r="K19" s="31"/>
      <c r="L19" s="31"/>
      <c r="M19" s="30"/>
      <c r="N19" s="31"/>
      <c r="O19" s="31"/>
      <c r="P19" s="30"/>
      <c r="Q19" s="31"/>
      <c r="R19" s="31"/>
      <c r="S19" s="30">
        <v>0</v>
      </c>
      <c r="T19" s="31">
        <v>0</v>
      </c>
      <c r="U19" s="31"/>
      <c r="V19" s="30"/>
      <c r="W19" s="31"/>
      <c r="X19" s="31"/>
      <c r="Y19" s="31"/>
      <c r="Z19" s="31">
        <v>100</v>
      </c>
      <c r="AA19" s="31"/>
      <c r="AB19" s="30">
        <f t="shared" si="1"/>
        <v>76</v>
      </c>
      <c r="AC19" s="30">
        <f t="shared" si="0"/>
        <v>300</v>
      </c>
      <c r="AD19" s="30">
        <f t="shared" si="0"/>
        <v>0</v>
      </c>
    </row>
    <row r="20" spans="2:30" s="5" customFormat="1" ht="19.5" customHeight="1">
      <c r="B20" s="27">
        <v>4234</v>
      </c>
      <c r="C20" s="7" t="s">
        <v>32</v>
      </c>
      <c r="D20" s="67">
        <v>48</v>
      </c>
      <c r="E20" s="124">
        <v>132</v>
      </c>
      <c r="F20" s="31"/>
      <c r="G20" s="41">
        <v>232.5</v>
      </c>
      <c r="H20" s="41">
        <v>361.2</v>
      </c>
      <c r="I20" s="31"/>
      <c r="J20" s="45">
        <v>15</v>
      </c>
      <c r="K20" s="45">
        <v>150</v>
      </c>
      <c r="L20" s="45"/>
      <c r="M20" s="67">
        <v>48</v>
      </c>
      <c r="N20" s="123">
        <v>60</v>
      </c>
      <c r="O20" s="31"/>
      <c r="P20" s="30">
        <v>64</v>
      </c>
      <c r="Q20" s="31">
        <v>100</v>
      </c>
      <c r="R20" s="31"/>
      <c r="S20" s="30">
        <v>48</v>
      </c>
      <c r="T20" s="31">
        <v>55</v>
      </c>
      <c r="U20" s="31"/>
      <c r="V20" s="30">
        <v>174.65</v>
      </c>
      <c r="W20" s="31">
        <v>52</v>
      </c>
      <c r="X20" s="31"/>
      <c r="Y20" s="31">
        <v>60.4</v>
      </c>
      <c r="Z20" s="31">
        <v>200</v>
      </c>
      <c r="AA20" s="31"/>
      <c r="AB20" s="30">
        <f t="shared" si="1"/>
        <v>690.55</v>
      </c>
      <c r="AC20" s="30">
        <f t="shared" si="0"/>
        <v>1110.2</v>
      </c>
      <c r="AD20" s="30">
        <f t="shared" si="0"/>
        <v>0</v>
      </c>
    </row>
    <row r="21" spans="2:30" s="5" customFormat="1" ht="19.5" customHeight="1">
      <c r="B21" s="27">
        <v>4235</v>
      </c>
      <c r="C21" s="7" t="s">
        <v>84</v>
      </c>
      <c r="D21" s="67">
        <v>0</v>
      </c>
      <c r="E21" s="124">
        <v>990</v>
      </c>
      <c r="F21" s="31"/>
      <c r="G21" s="41">
        <v>1500</v>
      </c>
      <c r="H21" s="41">
        <v>0</v>
      </c>
      <c r="I21" s="31"/>
      <c r="J21" s="45">
        <v>0</v>
      </c>
      <c r="K21" s="45">
        <v>100</v>
      </c>
      <c r="L21" s="45"/>
      <c r="M21" s="30"/>
      <c r="N21" s="31"/>
      <c r="O21" s="31"/>
      <c r="P21" s="30">
        <v>960</v>
      </c>
      <c r="Q21" s="31">
        <v>960</v>
      </c>
      <c r="R21" s="31"/>
      <c r="S21" s="30">
        <v>0</v>
      </c>
      <c r="T21" s="31">
        <v>0</v>
      </c>
      <c r="U21" s="31"/>
      <c r="V21" s="30"/>
      <c r="W21" s="31"/>
      <c r="X21" s="31"/>
      <c r="Y21" s="31"/>
      <c r="Z21" s="31"/>
      <c r="AA21" s="31"/>
      <c r="AB21" s="30">
        <f t="shared" si="1"/>
        <v>2460</v>
      </c>
      <c r="AC21" s="30">
        <f t="shared" si="0"/>
        <v>2050</v>
      </c>
      <c r="AD21" s="30">
        <f t="shared" si="0"/>
        <v>0</v>
      </c>
    </row>
    <row r="22" spans="2:30" s="5" customFormat="1" ht="36" customHeight="1">
      <c r="B22" s="27">
        <v>4236</v>
      </c>
      <c r="C22" s="7" t="s">
        <v>33</v>
      </c>
      <c r="D22" s="67">
        <v>0</v>
      </c>
      <c r="E22" s="124">
        <v>600</v>
      </c>
      <c r="F22" s="31"/>
      <c r="G22" s="41"/>
      <c r="H22" s="41"/>
      <c r="I22" s="31"/>
      <c r="J22" s="30"/>
      <c r="K22" s="31"/>
      <c r="L22" s="31"/>
      <c r="M22" s="30"/>
      <c r="N22" s="31"/>
      <c r="O22" s="31"/>
      <c r="P22" s="30"/>
      <c r="Q22" s="31"/>
      <c r="R22" s="31"/>
      <c r="S22" s="30">
        <v>0</v>
      </c>
      <c r="T22" s="31">
        <v>0</v>
      </c>
      <c r="U22" s="31"/>
      <c r="V22" s="30"/>
      <c r="W22" s="31"/>
      <c r="X22" s="31"/>
      <c r="Y22" s="31"/>
      <c r="Z22" s="31"/>
      <c r="AA22" s="31"/>
      <c r="AB22" s="30">
        <f t="shared" si="1"/>
        <v>0</v>
      </c>
      <c r="AC22" s="30">
        <f t="shared" si="0"/>
        <v>600</v>
      </c>
      <c r="AD22" s="30">
        <f t="shared" si="0"/>
        <v>0</v>
      </c>
    </row>
    <row r="23" spans="2:30" s="5" customFormat="1" ht="19.5" customHeight="1">
      <c r="B23" s="27">
        <v>4237</v>
      </c>
      <c r="C23" s="7" t="s">
        <v>34</v>
      </c>
      <c r="D23" s="67">
        <v>351.6</v>
      </c>
      <c r="E23" s="124">
        <v>910</v>
      </c>
      <c r="F23" s="30"/>
      <c r="G23" s="41">
        <v>451</v>
      </c>
      <c r="H23" s="41">
        <v>161</v>
      </c>
      <c r="I23" s="31"/>
      <c r="J23" s="45">
        <v>1344.7</v>
      </c>
      <c r="K23" s="45">
        <v>1700</v>
      </c>
      <c r="L23" s="45"/>
      <c r="M23" s="30"/>
      <c r="N23" s="31"/>
      <c r="O23" s="31"/>
      <c r="P23" s="30">
        <v>1113.6</v>
      </c>
      <c r="Q23" s="31">
        <v>1100</v>
      </c>
      <c r="R23" s="31"/>
      <c r="S23" s="30">
        <v>789.6</v>
      </c>
      <c r="T23" s="31">
        <v>500</v>
      </c>
      <c r="U23" s="31"/>
      <c r="V23" s="30"/>
      <c r="W23" s="31"/>
      <c r="X23" s="31"/>
      <c r="Y23" s="31">
        <v>691.8</v>
      </c>
      <c r="Z23" s="31">
        <v>1000</v>
      </c>
      <c r="AA23" s="31"/>
      <c r="AB23" s="30">
        <f t="shared" si="1"/>
        <v>4742.3</v>
      </c>
      <c r="AC23" s="30">
        <f t="shared" si="1"/>
        <v>5371</v>
      </c>
      <c r="AD23" s="30">
        <f t="shared" si="1"/>
        <v>0</v>
      </c>
    </row>
    <row r="24" spans="2:30" s="5" customFormat="1" ht="19.5" customHeight="1">
      <c r="B24" s="27">
        <v>4239</v>
      </c>
      <c r="C24" s="7" t="s">
        <v>35</v>
      </c>
      <c r="D24" s="67">
        <v>0</v>
      </c>
      <c r="E24" s="124">
        <v>1100</v>
      </c>
      <c r="F24" s="30"/>
      <c r="G24" s="41">
        <v>376.2</v>
      </c>
      <c r="H24" s="41">
        <v>465</v>
      </c>
      <c r="I24" s="31"/>
      <c r="J24" s="45">
        <v>1772.9</v>
      </c>
      <c r="K24" s="45">
        <v>2500</v>
      </c>
      <c r="L24" s="45"/>
      <c r="M24" s="67">
        <v>3828</v>
      </c>
      <c r="N24" s="123">
        <v>3700</v>
      </c>
      <c r="O24" s="31"/>
      <c r="P24" s="30">
        <v>394.4</v>
      </c>
      <c r="Q24" s="31">
        <v>600</v>
      </c>
      <c r="R24" s="31"/>
      <c r="S24" s="30">
        <v>1121.8</v>
      </c>
      <c r="T24" s="31">
        <v>3342</v>
      </c>
      <c r="U24" s="31"/>
      <c r="V24" s="30">
        <v>2050.515</v>
      </c>
      <c r="W24" s="31">
        <v>2778.947</v>
      </c>
      <c r="X24" s="31"/>
      <c r="Y24" s="31">
        <v>1110</v>
      </c>
      <c r="Z24" s="31">
        <v>2200</v>
      </c>
      <c r="AA24" s="31"/>
      <c r="AB24" s="30">
        <f t="shared" si="1"/>
        <v>10653.815</v>
      </c>
      <c r="AC24" s="30">
        <f t="shared" si="1"/>
        <v>16685.947</v>
      </c>
      <c r="AD24" s="30">
        <f t="shared" si="1"/>
        <v>0</v>
      </c>
    </row>
    <row r="25" spans="2:30" s="5" customFormat="1" ht="19.5" customHeight="1">
      <c r="B25" s="27">
        <v>4241</v>
      </c>
      <c r="C25" s="7" t="s">
        <v>36</v>
      </c>
      <c r="D25" s="67">
        <v>2454.534</v>
      </c>
      <c r="E25" s="124">
        <v>7440</v>
      </c>
      <c r="F25" s="30"/>
      <c r="G25" s="41">
        <v>3115.4</v>
      </c>
      <c r="H25" s="41">
        <v>2586</v>
      </c>
      <c r="I25" s="31"/>
      <c r="J25" s="45">
        <v>415.4</v>
      </c>
      <c r="K25" s="45">
        <v>1400</v>
      </c>
      <c r="L25" s="45"/>
      <c r="M25" s="67">
        <v>25.8</v>
      </c>
      <c r="N25" s="123">
        <v>50</v>
      </c>
      <c r="O25" s="31"/>
      <c r="P25" s="30">
        <v>147.3</v>
      </c>
      <c r="Q25" s="31">
        <v>140</v>
      </c>
      <c r="R25" s="31"/>
      <c r="S25" s="30">
        <v>804</v>
      </c>
      <c r="T25" s="31">
        <v>650</v>
      </c>
      <c r="U25" s="31"/>
      <c r="V25" s="30">
        <v>351.19</v>
      </c>
      <c r="W25" s="31">
        <v>375</v>
      </c>
      <c r="X25" s="31"/>
      <c r="Y25" s="31"/>
      <c r="Z25" s="31">
        <v>150</v>
      </c>
      <c r="AA25" s="31"/>
      <c r="AB25" s="30">
        <f t="shared" si="1"/>
        <v>7313.624</v>
      </c>
      <c r="AC25" s="30">
        <f t="shared" si="1"/>
        <v>12791</v>
      </c>
      <c r="AD25" s="30">
        <f t="shared" si="1"/>
        <v>0</v>
      </c>
    </row>
    <row r="26" spans="2:30" s="5" customFormat="1" ht="36" customHeight="1">
      <c r="B26" s="28">
        <v>4251</v>
      </c>
      <c r="C26" s="7" t="s">
        <v>37</v>
      </c>
      <c r="D26" s="67">
        <v>0</v>
      </c>
      <c r="E26" s="124">
        <v>0</v>
      </c>
      <c r="F26" s="31"/>
      <c r="G26" s="41">
        <v>732</v>
      </c>
      <c r="H26" s="41">
        <v>1235.3</v>
      </c>
      <c r="I26" s="31"/>
      <c r="J26" s="45">
        <v>1493.2</v>
      </c>
      <c r="K26" s="45">
        <v>3300</v>
      </c>
      <c r="L26" s="45"/>
      <c r="M26" s="30"/>
      <c r="N26" s="31"/>
      <c r="O26" s="31"/>
      <c r="P26" s="30">
        <v>990</v>
      </c>
      <c r="Q26" s="31"/>
      <c r="R26" s="31"/>
      <c r="S26" s="30">
        <v>3090</v>
      </c>
      <c r="T26" s="31">
        <v>3906.7</v>
      </c>
      <c r="U26" s="31"/>
      <c r="V26" s="30"/>
      <c r="W26" s="31">
        <v>250</v>
      </c>
      <c r="X26" s="31"/>
      <c r="Y26" s="31"/>
      <c r="Z26" s="31">
        <v>400</v>
      </c>
      <c r="AA26" s="31"/>
      <c r="AB26" s="30">
        <f t="shared" si="1"/>
        <v>6305.2</v>
      </c>
      <c r="AC26" s="30">
        <f t="shared" si="1"/>
        <v>9092</v>
      </c>
      <c r="AD26" s="30">
        <f t="shared" si="1"/>
        <v>0</v>
      </c>
    </row>
    <row r="27" spans="2:30" s="5" customFormat="1" ht="30.75" customHeight="1">
      <c r="B27" s="28">
        <v>4252</v>
      </c>
      <c r="C27" s="7" t="s">
        <v>38</v>
      </c>
      <c r="D27" s="67">
        <v>172.5</v>
      </c>
      <c r="E27" s="124">
        <v>1000</v>
      </c>
      <c r="F27" s="31"/>
      <c r="G27" s="41">
        <v>100</v>
      </c>
      <c r="H27" s="41">
        <v>155</v>
      </c>
      <c r="I27" s="31"/>
      <c r="J27" s="30"/>
      <c r="K27" s="31"/>
      <c r="L27" s="31"/>
      <c r="M27" s="67">
        <v>282.8</v>
      </c>
      <c r="N27" s="123">
        <v>500</v>
      </c>
      <c r="O27" s="31"/>
      <c r="P27" s="30">
        <v>28</v>
      </c>
      <c r="Q27" s="31">
        <v>60</v>
      </c>
      <c r="R27" s="31"/>
      <c r="S27" s="30">
        <v>23.6</v>
      </c>
      <c r="T27" s="31">
        <v>70</v>
      </c>
      <c r="U27" s="31"/>
      <c r="V27" s="30">
        <v>140</v>
      </c>
      <c r="W27" s="31">
        <v>542.8</v>
      </c>
      <c r="X27" s="31"/>
      <c r="Y27" s="31">
        <v>161</v>
      </c>
      <c r="Z27" s="31">
        <v>500</v>
      </c>
      <c r="AA27" s="31"/>
      <c r="AB27" s="30">
        <f t="shared" si="1"/>
        <v>907.9</v>
      </c>
      <c r="AC27" s="30">
        <f t="shared" si="1"/>
        <v>2827.8</v>
      </c>
      <c r="AD27" s="30">
        <f t="shared" si="1"/>
        <v>0</v>
      </c>
    </row>
    <row r="28" spans="2:30" s="5" customFormat="1" ht="19.5" customHeight="1">
      <c r="B28" s="28">
        <v>4261</v>
      </c>
      <c r="C28" s="7" t="s">
        <v>39</v>
      </c>
      <c r="D28" s="67">
        <v>676.549</v>
      </c>
      <c r="E28" s="66">
        <v>1050</v>
      </c>
      <c r="F28" s="30"/>
      <c r="G28" s="41">
        <v>348.2</v>
      </c>
      <c r="H28" s="41">
        <v>266.5</v>
      </c>
      <c r="I28" s="31"/>
      <c r="J28" s="45">
        <v>266.2</v>
      </c>
      <c r="K28" s="45">
        <v>350</v>
      </c>
      <c r="L28" s="45"/>
      <c r="M28" s="67">
        <v>300</v>
      </c>
      <c r="N28" s="123">
        <v>300</v>
      </c>
      <c r="O28" s="31"/>
      <c r="P28" s="30">
        <v>119.7</v>
      </c>
      <c r="Q28" s="32">
        <v>150</v>
      </c>
      <c r="R28" s="31"/>
      <c r="S28" s="30">
        <v>162.6</v>
      </c>
      <c r="T28" s="32">
        <v>320</v>
      </c>
      <c r="U28" s="31"/>
      <c r="V28" s="30">
        <v>346</v>
      </c>
      <c r="W28" s="32">
        <v>330.51</v>
      </c>
      <c r="X28" s="31"/>
      <c r="Y28" s="31">
        <v>199.5</v>
      </c>
      <c r="Z28" s="31">
        <v>200</v>
      </c>
      <c r="AA28" s="32"/>
      <c r="AB28" s="30">
        <f t="shared" si="1"/>
        <v>2418.749</v>
      </c>
      <c r="AC28" s="30">
        <f t="shared" si="1"/>
        <v>2967.01</v>
      </c>
      <c r="AD28" s="30">
        <f t="shared" si="1"/>
        <v>0</v>
      </c>
    </row>
    <row r="29" spans="2:30" s="5" customFormat="1" ht="19.5" customHeight="1">
      <c r="B29" s="28">
        <v>4264</v>
      </c>
      <c r="C29" s="7" t="s">
        <v>40</v>
      </c>
      <c r="D29" s="67">
        <v>1785.547</v>
      </c>
      <c r="E29" s="124">
        <v>2000</v>
      </c>
      <c r="F29" s="30"/>
      <c r="G29" s="41">
        <v>2262.7</v>
      </c>
      <c r="H29" s="41">
        <v>2394</v>
      </c>
      <c r="I29" s="31"/>
      <c r="J29" s="45">
        <v>783</v>
      </c>
      <c r="K29" s="45">
        <v>900</v>
      </c>
      <c r="L29" s="45"/>
      <c r="M29" s="67">
        <v>977.7</v>
      </c>
      <c r="N29" s="123">
        <v>980</v>
      </c>
      <c r="O29" s="31"/>
      <c r="P29" s="30"/>
      <c r="Q29" s="31"/>
      <c r="R29" s="31"/>
      <c r="S29" s="30">
        <v>520</v>
      </c>
      <c r="T29" s="31">
        <v>700</v>
      </c>
      <c r="U29" s="31"/>
      <c r="V29" s="30">
        <v>851</v>
      </c>
      <c r="W29" s="31">
        <v>1090.007</v>
      </c>
      <c r="X29" s="31"/>
      <c r="Y29" s="31">
        <v>433.3</v>
      </c>
      <c r="Z29" s="31">
        <v>600</v>
      </c>
      <c r="AA29" s="31"/>
      <c r="AB29" s="30">
        <f t="shared" si="1"/>
        <v>7613.246999999999</v>
      </c>
      <c r="AC29" s="30">
        <f t="shared" si="1"/>
        <v>8664.007</v>
      </c>
      <c r="AD29" s="30">
        <f t="shared" si="1"/>
        <v>0</v>
      </c>
    </row>
    <row r="30" spans="2:30" s="5" customFormat="1" ht="19.5" customHeight="1">
      <c r="B30" s="28">
        <v>4267</v>
      </c>
      <c r="C30" s="7" t="s">
        <v>41</v>
      </c>
      <c r="D30" s="67">
        <v>456.75</v>
      </c>
      <c r="E30" s="124">
        <v>626.2</v>
      </c>
      <c r="F30" s="30"/>
      <c r="G30" s="41">
        <v>527.4</v>
      </c>
      <c r="H30" s="41">
        <v>140</v>
      </c>
      <c r="I30" s="31"/>
      <c r="J30" s="45">
        <v>240.4</v>
      </c>
      <c r="K30" s="45">
        <v>400</v>
      </c>
      <c r="L30" s="45"/>
      <c r="M30" s="67">
        <v>469.6</v>
      </c>
      <c r="N30" s="123">
        <v>1000</v>
      </c>
      <c r="O30" s="31"/>
      <c r="P30" s="30">
        <v>58.7</v>
      </c>
      <c r="Q30" s="31">
        <v>300</v>
      </c>
      <c r="R30" s="31"/>
      <c r="S30" s="30">
        <v>0</v>
      </c>
      <c r="T30" s="31">
        <v>50</v>
      </c>
      <c r="U30" s="31"/>
      <c r="V30" s="30">
        <v>154.68</v>
      </c>
      <c r="W30" s="31"/>
      <c r="X30" s="31"/>
      <c r="Y30" s="30">
        <v>247</v>
      </c>
      <c r="Z30" s="31">
        <v>300</v>
      </c>
      <c r="AA30" s="31"/>
      <c r="AB30" s="30">
        <f t="shared" si="1"/>
        <v>2154.53</v>
      </c>
      <c r="AC30" s="30">
        <f t="shared" si="1"/>
        <v>2816.2</v>
      </c>
      <c r="AD30" s="30">
        <f t="shared" si="1"/>
        <v>0</v>
      </c>
    </row>
    <row r="31" spans="2:30" s="5" customFormat="1" ht="19.5" customHeight="1">
      <c r="B31" s="28">
        <v>4269</v>
      </c>
      <c r="C31" s="7" t="s">
        <v>42</v>
      </c>
      <c r="D31" s="67">
        <v>2564.58</v>
      </c>
      <c r="E31" s="124">
        <v>10200</v>
      </c>
      <c r="F31" s="31"/>
      <c r="G31" s="41">
        <v>810.5</v>
      </c>
      <c r="H31" s="41">
        <v>706.6</v>
      </c>
      <c r="I31" s="31"/>
      <c r="J31" s="45">
        <v>100</v>
      </c>
      <c r="K31" s="45">
        <v>850</v>
      </c>
      <c r="L31" s="45"/>
      <c r="M31" s="67">
        <v>485.4</v>
      </c>
      <c r="N31" s="123">
        <v>700</v>
      </c>
      <c r="O31" s="31"/>
      <c r="P31" s="30">
        <v>372.3</v>
      </c>
      <c r="Q31" s="31">
        <v>300</v>
      </c>
      <c r="R31" s="31"/>
      <c r="S31" s="30">
        <v>52.2</v>
      </c>
      <c r="T31" s="31">
        <v>100</v>
      </c>
      <c r="U31" s="31"/>
      <c r="V31" s="30">
        <v>995.16</v>
      </c>
      <c r="W31" s="31">
        <v>280.253</v>
      </c>
      <c r="X31" s="31"/>
      <c r="Y31" s="30">
        <v>1168.4</v>
      </c>
      <c r="Z31" s="31">
        <v>2200</v>
      </c>
      <c r="AA31" s="31"/>
      <c r="AB31" s="30">
        <f t="shared" si="1"/>
        <v>6548.539999999999</v>
      </c>
      <c r="AC31" s="30">
        <f t="shared" si="1"/>
        <v>15336.853000000001</v>
      </c>
      <c r="AD31" s="30">
        <f t="shared" si="1"/>
        <v>0</v>
      </c>
    </row>
    <row r="32" spans="2:30" s="5" customFormat="1" ht="33" customHeight="1">
      <c r="B32" s="28">
        <v>4511</v>
      </c>
      <c r="C32" s="7" t="s">
        <v>43</v>
      </c>
      <c r="D32" s="67">
        <v>106665.7</v>
      </c>
      <c r="E32" s="67">
        <v>132277.75</v>
      </c>
      <c r="F32" s="30"/>
      <c r="G32" s="41">
        <v>35820.1</v>
      </c>
      <c r="H32" s="41">
        <v>52000</v>
      </c>
      <c r="I32" s="31"/>
      <c r="J32" s="45">
        <v>20400.4</v>
      </c>
      <c r="K32" s="45">
        <v>33000</v>
      </c>
      <c r="L32" s="45"/>
      <c r="M32" s="67">
        <v>2000</v>
      </c>
      <c r="N32" s="123">
        <v>21000</v>
      </c>
      <c r="O32" s="31"/>
      <c r="P32" s="31">
        <v>17200</v>
      </c>
      <c r="Q32" s="31">
        <v>24000</v>
      </c>
      <c r="R32" s="31"/>
      <c r="S32" s="31">
        <v>13305</v>
      </c>
      <c r="T32" s="31">
        <v>24500</v>
      </c>
      <c r="U32" s="31"/>
      <c r="V32" s="31">
        <v>9080.629</v>
      </c>
      <c r="W32" s="31">
        <v>15000</v>
      </c>
      <c r="X32" s="31"/>
      <c r="Y32" s="31"/>
      <c r="Z32" s="31"/>
      <c r="AA32" s="31"/>
      <c r="AB32" s="30">
        <f t="shared" si="1"/>
        <v>204471.82899999997</v>
      </c>
      <c r="AC32" s="30">
        <f t="shared" si="1"/>
        <v>301777.75</v>
      </c>
      <c r="AD32" s="30">
        <f t="shared" si="1"/>
        <v>0</v>
      </c>
    </row>
    <row r="33" spans="2:30" s="5" customFormat="1" ht="33" customHeight="1">
      <c r="B33" s="28">
        <v>4521</v>
      </c>
      <c r="C33" s="7" t="s">
        <v>104</v>
      </c>
      <c r="D33" s="67"/>
      <c r="E33" s="67"/>
      <c r="F33" s="30"/>
      <c r="G33" s="41"/>
      <c r="H33" s="41">
        <v>0</v>
      </c>
      <c r="I33" s="31"/>
      <c r="J33" s="45">
        <v>150</v>
      </c>
      <c r="K33" s="45">
        <v>200</v>
      </c>
      <c r="L33" s="45"/>
      <c r="M33" s="30"/>
      <c r="N33" s="31"/>
      <c r="O33" s="31"/>
      <c r="P33" s="31"/>
      <c r="Q33" s="31"/>
      <c r="R33" s="31"/>
      <c r="S33" s="31">
        <v>0</v>
      </c>
      <c r="T33" s="31">
        <v>0</v>
      </c>
      <c r="U33" s="31"/>
      <c r="V33" s="31"/>
      <c r="W33" s="31"/>
      <c r="X33" s="31"/>
      <c r="Y33" s="31"/>
      <c r="Z33" s="31"/>
      <c r="AA33" s="31"/>
      <c r="AB33" s="30">
        <f t="shared" si="1"/>
        <v>150</v>
      </c>
      <c r="AC33" s="30">
        <f t="shared" si="1"/>
        <v>200</v>
      </c>
      <c r="AD33" s="30">
        <f t="shared" si="1"/>
        <v>0</v>
      </c>
    </row>
    <row r="34" spans="2:30" s="5" customFormat="1" ht="34.5" customHeight="1">
      <c r="B34" s="28">
        <v>4637</v>
      </c>
      <c r="C34" s="7" t="s">
        <v>44</v>
      </c>
      <c r="D34" s="67">
        <v>12668.6</v>
      </c>
      <c r="E34" s="66">
        <v>6822.25</v>
      </c>
      <c r="F34" s="32"/>
      <c r="G34" s="30"/>
      <c r="H34" s="66">
        <v>0</v>
      </c>
      <c r="I34" s="32"/>
      <c r="J34" s="30"/>
      <c r="K34" s="32"/>
      <c r="L34" s="32"/>
      <c r="M34" s="30"/>
      <c r="N34" s="32"/>
      <c r="O34" s="32"/>
      <c r="P34" s="30"/>
      <c r="Q34" s="32"/>
      <c r="R34" s="32"/>
      <c r="S34" s="30">
        <v>0</v>
      </c>
      <c r="T34" s="32">
        <v>0</v>
      </c>
      <c r="U34" s="32"/>
      <c r="V34" s="30"/>
      <c r="W34" s="32"/>
      <c r="X34" s="32"/>
      <c r="Y34" s="30"/>
      <c r="Z34" s="31"/>
      <c r="AA34" s="32"/>
      <c r="AB34" s="30">
        <f t="shared" si="1"/>
        <v>12668.6</v>
      </c>
      <c r="AC34" s="30">
        <f t="shared" si="1"/>
        <v>6822.25</v>
      </c>
      <c r="AD34" s="30">
        <f t="shared" si="1"/>
        <v>0</v>
      </c>
    </row>
    <row r="35" spans="2:30" s="5" customFormat="1" ht="34.5" customHeight="1">
      <c r="B35" s="28">
        <v>4657</v>
      </c>
      <c r="C35" s="7" t="s">
        <v>82</v>
      </c>
      <c r="D35" s="67">
        <v>3676.132</v>
      </c>
      <c r="E35" s="66">
        <v>0</v>
      </c>
      <c r="F35" s="32"/>
      <c r="G35" s="30"/>
      <c r="H35" s="66">
        <v>0</v>
      </c>
      <c r="I35" s="32"/>
      <c r="J35" s="30"/>
      <c r="K35" s="32"/>
      <c r="L35" s="32"/>
      <c r="M35" s="30"/>
      <c r="N35" s="32"/>
      <c r="O35" s="32"/>
      <c r="P35" s="30"/>
      <c r="Q35" s="32"/>
      <c r="R35" s="32"/>
      <c r="S35" s="30">
        <v>3000</v>
      </c>
      <c r="T35" s="32">
        <v>824</v>
      </c>
      <c r="U35" s="32"/>
      <c r="V35" s="30">
        <v>1280.25</v>
      </c>
      <c r="W35" s="32"/>
      <c r="X35" s="32"/>
      <c r="Y35" s="30"/>
      <c r="Z35" s="31"/>
      <c r="AA35" s="32"/>
      <c r="AB35" s="30">
        <f t="shared" si="1"/>
        <v>7956.382</v>
      </c>
      <c r="AC35" s="30">
        <f t="shared" si="1"/>
        <v>824</v>
      </c>
      <c r="AD35" s="30">
        <f t="shared" si="1"/>
        <v>0</v>
      </c>
    </row>
    <row r="36" spans="2:30" s="5" customFormat="1" ht="19.5" customHeight="1">
      <c r="B36" s="28">
        <v>4729</v>
      </c>
      <c r="C36" s="7" t="s">
        <v>45</v>
      </c>
      <c r="D36" s="67">
        <v>3945.2</v>
      </c>
      <c r="E36" s="124">
        <v>6000</v>
      </c>
      <c r="F36" s="30"/>
      <c r="G36" s="41">
        <v>6470</v>
      </c>
      <c r="H36" s="41">
        <v>5860</v>
      </c>
      <c r="I36" s="31"/>
      <c r="J36" s="45">
        <v>5113.7</v>
      </c>
      <c r="K36" s="45">
        <v>5500</v>
      </c>
      <c r="L36" s="45"/>
      <c r="M36" s="67">
        <v>2880</v>
      </c>
      <c r="N36" s="123">
        <v>3000</v>
      </c>
      <c r="O36" s="31"/>
      <c r="P36" s="30">
        <v>335</v>
      </c>
      <c r="Q36" s="31">
        <v>500</v>
      </c>
      <c r="R36" s="31"/>
      <c r="S36" s="30">
        <v>3840</v>
      </c>
      <c r="T36" s="31">
        <v>7040</v>
      </c>
      <c r="U36" s="31"/>
      <c r="V36" s="30">
        <v>1520</v>
      </c>
      <c r="W36" s="31">
        <v>990</v>
      </c>
      <c r="X36" s="31"/>
      <c r="Y36" s="30">
        <v>1130</v>
      </c>
      <c r="Z36" s="31">
        <v>2000</v>
      </c>
      <c r="AA36" s="31"/>
      <c r="AB36" s="30">
        <f t="shared" si="1"/>
        <v>25233.9</v>
      </c>
      <c r="AC36" s="30">
        <f t="shared" si="1"/>
        <v>30890</v>
      </c>
      <c r="AD36" s="30">
        <f t="shared" si="1"/>
        <v>0</v>
      </c>
    </row>
    <row r="37" spans="2:30" s="5" customFormat="1" ht="32.25" customHeight="1">
      <c r="B37" s="28">
        <v>4819</v>
      </c>
      <c r="C37" s="7" t="s">
        <v>46</v>
      </c>
      <c r="D37" s="67">
        <v>100.12</v>
      </c>
      <c r="E37" s="124">
        <v>500</v>
      </c>
      <c r="F37" s="31"/>
      <c r="G37" s="41">
        <v>60</v>
      </c>
      <c r="H37" s="41">
        <v>60</v>
      </c>
      <c r="I37" s="31"/>
      <c r="J37" s="45">
        <v>0</v>
      </c>
      <c r="K37" s="45">
        <v>150</v>
      </c>
      <c r="L37" s="45"/>
      <c r="M37" s="30"/>
      <c r="N37" s="31"/>
      <c r="O37" s="31"/>
      <c r="P37" s="30">
        <v>0</v>
      </c>
      <c r="Q37" s="31">
        <v>100</v>
      </c>
      <c r="R37" s="31"/>
      <c r="S37" s="30">
        <v>0</v>
      </c>
      <c r="T37" s="31">
        <v>60</v>
      </c>
      <c r="U37" s="31"/>
      <c r="V37" s="30"/>
      <c r="W37" s="31"/>
      <c r="X37" s="31"/>
      <c r="Y37" s="30"/>
      <c r="Z37" s="31">
        <v>200</v>
      </c>
      <c r="AA37" s="31"/>
      <c r="AB37" s="30">
        <f t="shared" si="1"/>
        <v>160.12</v>
      </c>
      <c r="AC37" s="30">
        <f t="shared" si="1"/>
        <v>1070</v>
      </c>
      <c r="AD37" s="30">
        <f t="shared" si="1"/>
        <v>0</v>
      </c>
    </row>
    <row r="38" spans="2:30" s="5" customFormat="1" ht="19.5" customHeight="1">
      <c r="B38" s="28">
        <v>4823</v>
      </c>
      <c r="C38" s="7" t="s">
        <v>47</v>
      </c>
      <c r="D38" s="67">
        <v>129.8</v>
      </c>
      <c r="E38" s="66">
        <v>543</v>
      </c>
      <c r="F38" s="32"/>
      <c r="G38" s="41">
        <v>130</v>
      </c>
      <c r="H38" s="41">
        <v>83.8</v>
      </c>
      <c r="I38" s="32"/>
      <c r="J38" s="30">
        <v>52</v>
      </c>
      <c r="K38" s="32">
        <v>100</v>
      </c>
      <c r="L38" s="32"/>
      <c r="M38" s="30"/>
      <c r="N38" s="32"/>
      <c r="O38" s="32"/>
      <c r="P38" s="30">
        <v>64</v>
      </c>
      <c r="Q38" s="32">
        <v>210</v>
      </c>
      <c r="R38" s="32"/>
      <c r="S38" s="30">
        <v>0</v>
      </c>
      <c r="T38" s="32">
        <v>0</v>
      </c>
      <c r="U38" s="32"/>
      <c r="V38" s="30">
        <v>234</v>
      </c>
      <c r="W38" s="32">
        <v>197</v>
      </c>
      <c r="X38" s="32"/>
      <c r="Y38" s="30">
        <v>26</v>
      </c>
      <c r="Z38" s="31">
        <v>150</v>
      </c>
      <c r="AA38" s="32"/>
      <c r="AB38" s="30">
        <f t="shared" si="1"/>
        <v>635.8</v>
      </c>
      <c r="AC38" s="30">
        <f t="shared" si="1"/>
        <v>1283.8</v>
      </c>
      <c r="AD38" s="30">
        <f t="shared" si="1"/>
        <v>0</v>
      </c>
    </row>
    <row r="39" spans="2:30" s="5" customFormat="1" ht="30.75" customHeight="1">
      <c r="B39" s="42">
        <v>4824</v>
      </c>
      <c r="C39" s="43" t="s">
        <v>101</v>
      </c>
      <c r="D39" s="67"/>
      <c r="E39" s="66"/>
      <c r="F39" s="32"/>
      <c r="G39" s="41"/>
      <c r="H39" s="41"/>
      <c r="I39" s="32"/>
      <c r="J39" s="45">
        <v>0</v>
      </c>
      <c r="K39" s="45">
        <v>50</v>
      </c>
      <c r="L39" s="45"/>
      <c r="M39" s="30"/>
      <c r="N39" s="32"/>
      <c r="O39" s="32"/>
      <c r="P39" s="30"/>
      <c r="Q39" s="32"/>
      <c r="R39" s="32"/>
      <c r="S39" s="30">
        <v>0</v>
      </c>
      <c r="T39" s="32">
        <v>0</v>
      </c>
      <c r="U39" s="32"/>
      <c r="V39" s="30"/>
      <c r="W39" s="32"/>
      <c r="X39" s="32"/>
      <c r="Y39" s="30"/>
      <c r="Z39" s="31">
        <v>100</v>
      </c>
      <c r="AA39" s="32"/>
      <c r="AB39" s="30">
        <f t="shared" si="1"/>
        <v>0</v>
      </c>
      <c r="AC39" s="30">
        <f t="shared" si="1"/>
        <v>150</v>
      </c>
      <c r="AD39" s="30">
        <f t="shared" si="1"/>
        <v>0</v>
      </c>
    </row>
    <row r="40" spans="2:30" s="5" customFormat="1" ht="30.75" customHeight="1">
      <c r="B40" s="42">
        <v>4841</v>
      </c>
      <c r="C40" s="43" t="s">
        <v>105</v>
      </c>
      <c r="D40" s="67"/>
      <c r="E40" s="66"/>
      <c r="F40" s="32"/>
      <c r="G40" s="41"/>
      <c r="H40" s="41"/>
      <c r="I40" s="32"/>
      <c r="J40" s="45">
        <v>0</v>
      </c>
      <c r="K40" s="45">
        <v>1500</v>
      </c>
      <c r="L40" s="45"/>
      <c r="M40" s="30"/>
      <c r="N40" s="32"/>
      <c r="O40" s="32"/>
      <c r="P40" s="30"/>
      <c r="Q40" s="32"/>
      <c r="R40" s="32"/>
      <c r="S40" s="30">
        <v>0</v>
      </c>
      <c r="T40" s="32">
        <v>0</v>
      </c>
      <c r="U40" s="32"/>
      <c r="V40" s="30"/>
      <c r="W40" s="32"/>
      <c r="X40" s="32"/>
      <c r="Y40" s="30"/>
      <c r="Z40" s="31"/>
      <c r="AA40" s="32"/>
      <c r="AB40" s="30">
        <f t="shared" si="1"/>
        <v>0</v>
      </c>
      <c r="AC40" s="30">
        <f t="shared" si="1"/>
        <v>1500</v>
      </c>
      <c r="AD40" s="30">
        <f t="shared" si="1"/>
        <v>0</v>
      </c>
    </row>
    <row r="41" spans="2:30" s="5" customFormat="1" ht="19.5" customHeight="1">
      <c r="B41" s="28">
        <v>4891</v>
      </c>
      <c r="C41" s="7" t="s">
        <v>48</v>
      </c>
      <c r="D41" s="67">
        <v>0</v>
      </c>
      <c r="E41" s="124">
        <v>8380</v>
      </c>
      <c r="F41" s="31"/>
      <c r="G41" s="41"/>
      <c r="H41" s="41">
        <v>0</v>
      </c>
      <c r="I41" s="31"/>
      <c r="J41" s="45">
        <v>0</v>
      </c>
      <c r="K41" s="45">
        <v>1864</v>
      </c>
      <c r="L41" s="45"/>
      <c r="M41" s="67"/>
      <c r="N41" s="123">
        <v>12656.9</v>
      </c>
      <c r="O41" s="31"/>
      <c r="P41" s="30">
        <v>0</v>
      </c>
      <c r="Q41" s="31">
        <v>7898.5</v>
      </c>
      <c r="R41" s="31"/>
      <c r="S41" s="30">
        <v>0</v>
      </c>
      <c r="T41" s="31">
        <v>0</v>
      </c>
      <c r="U41" s="31"/>
      <c r="V41" s="30"/>
      <c r="W41" s="31"/>
      <c r="X41" s="31"/>
      <c r="Y41" s="30"/>
      <c r="Z41" s="31">
        <v>890.1</v>
      </c>
      <c r="AA41" s="31"/>
      <c r="AB41" s="30">
        <f t="shared" si="1"/>
        <v>0</v>
      </c>
      <c r="AC41" s="30">
        <f t="shared" si="1"/>
        <v>31689.5</v>
      </c>
      <c r="AD41" s="30">
        <f t="shared" si="1"/>
        <v>0</v>
      </c>
    </row>
    <row r="42" spans="2:30" s="5" customFormat="1" ht="19.5" customHeight="1">
      <c r="B42" s="119"/>
      <c r="C42" s="120" t="s">
        <v>8</v>
      </c>
      <c r="D42" s="70">
        <f aca="true" t="shared" si="2" ref="D42:K42">SUM(D7:D41)</f>
        <v>244655.68400000004</v>
      </c>
      <c r="E42" s="70">
        <f t="shared" si="2"/>
        <v>320000</v>
      </c>
      <c r="F42" s="121">
        <f t="shared" si="2"/>
        <v>0</v>
      </c>
      <c r="G42" s="121">
        <f t="shared" si="2"/>
        <v>85130</v>
      </c>
      <c r="H42" s="70">
        <f t="shared" si="2"/>
        <v>110274.8</v>
      </c>
      <c r="I42" s="121">
        <f t="shared" si="2"/>
        <v>3050</v>
      </c>
      <c r="J42" s="121">
        <f t="shared" si="2"/>
        <v>65865.5</v>
      </c>
      <c r="K42" s="121">
        <f t="shared" si="2"/>
        <v>96884</v>
      </c>
      <c r="L42" s="121">
        <f aca="true" t="shared" si="3" ref="L42:AD42">SUM(L7:L41)</f>
        <v>5600</v>
      </c>
      <c r="M42" s="121">
        <f t="shared" si="3"/>
        <v>41826.7</v>
      </c>
      <c r="N42" s="121">
        <f t="shared" si="3"/>
        <v>81981.9</v>
      </c>
      <c r="O42" s="121">
        <f t="shared" si="3"/>
        <v>0</v>
      </c>
      <c r="P42" s="121">
        <f t="shared" si="3"/>
        <v>38834.899999999994</v>
      </c>
      <c r="Q42" s="121">
        <f t="shared" si="3"/>
        <v>53628.5</v>
      </c>
      <c r="R42" s="121">
        <f t="shared" si="3"/>
        <v>2510</v>
      </c>
      <c r="S42" s="121">
        <f t="shared" si="3"/>
        <v>52139.899999999994</v>
      </c>
      <c r="T42" s="121">
        <f t="shared" si="3"/>
        <v>79030.7</v>
      </c>
      <c r="U42" s="121">
        <f t="shared" si="3"/>
        <v>0</v>
      </c>
      <c r="V42" s="121">
        <f t="shared" si="3"/>
        <v>39726.305</v>
      </c>
      <c r="W42" s="121">
        <f t="shared" si="3"/>
        <v>50392.509</v>
      </c>
      <c r="X42" s="121">
        <f t="shared" si="3"/>
        <v>0</v>
      </c>
      <c r="Y42" s="121">
        <f t="shared" si="3"/>
        <v>33815.90000000001</v>
      </c>
      <c r="Z42" s="121">
        <f t="shared" si="3"/>
        <v>45773.6</v>
      </c>
      <c r="AA42" s="121">
        <f t="shared" si="3"/>
        <v>0</v>
      </c>
      <c r="AB42" s="121">
        <f t="shared" si="3"/>
        <v>601994.889</v>
      </c>
      <c r="AC42" s="121">
        <f t="shared" si="3"/>
        <v>837966.0090000001</v>
      </c>
      <c r="AD42" s="121">
        <f t="shared" si="3"/>
        <v>11160</v>
      </c>
    </row>
    <row r="43" spans="2:30" s="5" customFormat="1" ht="19.5" customHeight="1">
      <c r="B43" s="28">
        <v>5112</v>
      </c>
      <c r="C43" s="7" t="s">
        <v>49</v>
      </c>
      <c r="D43" s="67">
        <v>31846.111</v>
      </c>
      <c r="E43" s="128">
        <v>163151</v>
      </c>
      <c r="F43" s="40"/>
      <c r="G43" s="30">
        <v>6739.7</v>
      </c>
      <c r="H43" s="124">
        <v>21500.8</v>
      </c>
      <c r="I43" s="31"/>
      <c r="J43" s="45">
        <v>1085.4</v>
      </c>
      <c r="K43" s="45">
        <v>71099.8</v>
      </c>
      <c r="L43" s="45"/>
      <c r="M43" s="30"/>
      <c r="N43" s="31"/>
      <c r="O43" s="31"/>
      <c r="P43" s="30">
        <v>8369</v>
      </c>
      <c r="Q43" s="31"/>
      <c r="R43" s="31"/>
      <c r="S43" s="30">
        <v>19620</v>
      </c>
      <c r="T43" s="31">
        <v>8680</v>
      </c>
      <c r="U43" s="31"/>
      <c r="V43" s="30">
        <v>2350</v>
      </c>
      <c r="W43" s="31">
        <v>2147.995</v>
      </c>
      <c r="X43" s="31"/>
      <c r="Y43" s="30"/>
      <c r="Z43" s="31">
        <f>97323.719+4000</f>
        <v>101323.719</v>
      </c>
      <c r="AA43" s="31"/>
      <c r="AB43" s="30">
        <f t="shared" si="1"/>
        <v>70010.21100000001</v>
      </c>
      <c r="AC43" s="30">
        <f>+E43+H43+K43+N43+Q43+T43+W43+Z43</f>
        <v>367903.31399999995</v>
      </c>
      <c r="AD43" s="30">
        <f t="shared" si="1"/>
        <v>0</v>
      </c>
    </row>
    <row r="44" spans="2:30" s="5" customFormat="1" ht="33.75" customHeight="1">
      <c r="B44" s="27">
        <v>5113</v>
      </c>
      <c r="C44" s="7" t="s">
        <v>50</v>
      </c>
      <c r="D44" s="67">
        <v>21043.3</v>
      </c>
      <c r="E44" s="129">
        <v>56329.6</v>
      </c>
      <c r="F44" s="40"/>
      <c r="G44" s="30">
        <v>8942.1</v>
      </c>
      <c r="H44" s="124">
        <v>141530.9</v>
      </c>
      <c r="I44" s="31"/>
      <c r="J44" s="45">
        <v>0</v>
      </c>
      <c r="K44" s="45">
        <v>0</v>
      </c>
      <c r="L44" s="45"/>
      <c r="M44" s="30">
        <v>38441.1</v>
      </c>
      <c r="N44" s="31"/>
      <c r="O44" s="31"/>
      <c r="P44" s="30">
        <v>300</v>
      </c>
      <c r="Q44" s="31"/>
      <c r="R44" s="31"/>
      <c r="S44" s="30">
        <v>2280</v>
      </c>
      <c r="T44" s="31">
        <v>7700</v>
      </c>
      <c r="U44" s="31"/>
      <c r="V44" s="30">
        <v>12479.588</v>
      </c>
      <c r="W44" s="31">
        <v>16508.24</v>
      </c>
      <c r="X44" s="31"/>
      <c r="Y44" s="30">
        <v>3361.1</v>
      </c>
      <c r="Z44" s="31">
        <v>2670</v>
      </c>
      <c r="AA44" s="31"/>
      <c r="AB44" s="30">
        <f t="shared" si="1"/>
        <v>86847.18800000001</v>
      </c>
      <c r="AC44" s="30">
        <f aca="true" t="shared" si="4" ref="AC44:AD51">+E44+H44+K44+N44+Q44+T44+W44+Z44</f>
        <v>224738.74</v>
      </c>
      <c r="AD44" s="30">
        <f t="shared" si="1"/>
        <v>0</v>
      </c>
    </row>
    <row r="45" spans="2:30" s="5" customFormat="1" ht="16.5" customHeight="1">
      <c r="B45" s="27">
        <v>5121</v>
      </c>
      <c r="C45" s="7" t="s">
        <v>19</v>
      </c>
      <c r="D45" s="67">
        <v>0</v>
      </c>
      <c r="E45" s="130"/>
      <c r="F45" s="36"/>
      <c r="G45" s="30"/>
      <c r="H45" s="124">
        <v>0</v>
      </c>
      <c r="I45" s="31"/>
      <c r="J45" s="30"/>
      <c r="K45" s="31"/>
      <c r="L45" s="31"/>
      <c r="M45" s="30"/>
      <c r="N45" s="31"/>
      <c r="O45" s="31"/>
      <c r="P45" s="30"/>
      <c r="Q45" s="31"/>
      <c r="R45" s="31"/>
      <c r="S45" s="30">
        <v>145</v>
      </c>
      <c r="T45" s="31">
        <v>200</v>
      </c>
      <c r="U45" s="31"/>
      <c r="V45" s="30"/>
      <c r="W45" s="31"/>
      <c r="X45" s="31"/>
      <c r="Y45" s="30"/>
      <c r="Z45" s="31"/>
      <c r="AA45" s="31"/>
      <c r="AB45" s="30">
        <f aca="true" t="shared" si="5" ref="AB45:AB51">+D45+G45+J45+M45+P45+S45+V45+Y45</f>
        <v>145</v>
      </c>
      <c r="AC45" s="30">
        <f t="shared" si="4"/>
        <v>200</v>
      </c>
      <c r="AD45" s="30">
        <f t="shared" si="4"/>
        <v>0</v>
      </c>
    </row>
    <row r="46" spans="2:30" s="5" customFormat="1" ht="17.25" customHeight="1">
      <c r="B46" s="27">
        <v>5122</v>
      </c>
      <c r="C46" s="7" t="s">
        <v>51</v>
      </c>
      <c r="D46" s="67">
        <v>1471.22</v>
      </c>
      <c r="E46" s="130">
        <v>6500</v>
      </c>
      <c r="F46" s="40"/>
      <c r="G46" s="30">
        <v>741</v>
      </c>
      <c r="H46" s="124">
        <v>3364.6</v>
      </c>
      <c r="I46" s="31"/>
      <c r="J46" s="45">
        <v>2409.5</v>
      </c>
      <c r="K46" s="31">
        <v>5811</v>
      </c>
      <c r="L46" s="45"/>
      <c r="M46" s="30">
        <v>334.2</v>
      </c>
      <c r="N46" s="31"/>
      <c r="O46" s="31"/>
      <c r="P46" s="30">
        <v>145</v>
      </c>
      <c r="Q46" s="31"/>
      <c r="R46" s="31"/>
      <c r="S46" s="30">
        <v>188.9</v>
      </c>
      <c r="T46" s="31">
        <v>4080</v>
      </c>
      <c r="U46" s="31"/>
      <c r="V46" s="30">
        <v>2752.81</v>
      </c>
      <c r="W46" s="31">
        <v>6088.241</v>
      </c>
      <c r="X46" s="31"/>
      <c r="Y46" s="30"/>
      <c r="Z46" s="31">
        <v>399.998</v>
      </c>
      <c r="AA46" s="31"/>
      <c r="AB46" s="30">
        <f t="shared" si="5"/>
        <v>8042.629999999999</v>
      </c>
      <c r="AC46" s="30">
        <f t="shared" si="4"/>
        <v>26243.839</v>
      </c>
      <c r="AD46" s="30">
        <f t="shared" si="4"/>
        <v>0</v>
      </c>
    </row>
    <row r="47" spans="2:30" s="5" customFormat="1" ht="17.25" customHeight="1">
      <c r="B47" s="27">
        <v>5129</v>
      </c>
      <c r="C47" s="7" t="s">
        <v>120</v>
      </c>
      <c r="D47" s="67"/>
      <c r="E47" s="130"/>
      <c r="F47" s="40"/>
      <c r="G47" s="30">
        <v>1299</v>
      </c>
      <c r="H47" s="124">
        <v>0</v>
      </c>
      <c r="I47" s="31"/>
      <c r="J47" s="45"/>
      <c r="K47" s="45"/>
      <c r="L47" s="45"/>
      <c r="M47" s="30"/>
      <c r="N47" s="31"/>
      <c r="O47" s="31"/>
      <c r="P47" s="30"/>
      <c r="Q47" s="31"/>
      <c r="R47" s="31"/>
      <c r="S47" s="30">
        <v>151</v>
      </c>
      <c r="T47" s="31">
        <v>800</v>
      </c>
      <c r="U47" s="31"/>
      <c r="V47" s="30"/>
      <c r="W47" s="31"/>
      <c r="X47" s="31"/>
      <c r="Y47" s="30"/>
      <c r="Z47" s="31"/>
      <c r="AA47" s="31"/>
      <c r="AB47" s="30">
        <f t="shared" si="5"/>
        <v>1450</v>
      </c>
      <c r="AC47" s="30">
        <f t="shared" si="4"/>
        <v>800</v>
      </c>
      <c r="AD47" s="30">
        <f t="shared" si="4"/>
        <v>0</v>
      </c>
    </row>
    <row r="48" spans="2:30" s="5" customFormat="1" ht="17.25" customHeight="1">
      <c r="B48" s="27">
        <v>5131</v>
      </c>
      <c r="C48" s="7" t="s">
        <v>122</v>
      </c>
      <c r="D48" s="67"/>
      <c r="E48" s="130"/>
      <c r="F48" s="40"/>
      <c r="G48" s="30"/>
      <c r="H48" s="124"/>
      <c r="I48" s="31"/>
      <c r="J48" s="45"/>
      <c r="K48" s="45"/>
      <c r="L48" s="45"/>
      <c r="M48" s="30">
        <v>599.5</v>
      </c>
      <c r="N48" s="31"/>
      <c r="O48" s="31"/>
      <c r="P48" s="30"/>
      <c r="Q48" s="31"/>
      <c r="R48" s="31"/>
      <c r="S48" s="30"/>
      <c r="T48" s="31"/>
      <c r="U48" s="31"/>
      <c r="V48" s="30"/>
      <c r="W48" s="31"/>
      <c r="X48" s="31"/>
      <c r="Y48" s="30"/>
      <c r="Z48" s="31"/>
      <c r="AA48" s="31"/>
      <c r="AB48" s="30">
        <f t="shared" si="5"/>
        <v>599.5</v>
      </c>
      <c r="AC48" s="30">
        <f t="shared" si="4"/>
        <v>0</v>
      </c>
      <c r="AD48" s="30">
        <f t="shared" si="4"/>
        <v>0</v>
      </c>
    </row>
    <row r="49" spans="2:30" s="5" customFormat="1" ht="17.25" customHeight="1">
      <c r="B49" s="27">
        <v>5132</v>
      </c>
      <c r="C49" s="7" t="s">
        <v>121</v>
      </c>
      <c r="D49" s="67"/>
      <c r="E49" s="130"/>
      <c r="F49" s="40"/>
      <c r="G49" s="30"/>
      <c r="H49" s="124">
        <v>300</v>
      </c>
      <c r="I49" s="31"/>
      <c r="J49" s="45"/>
      <c r="K49" s="45"/>
      <c r="L49" s="45"/>
      <c r="M49" s="30"/>
      <c r="N49" s="31"/>
      <c r="O49" s="31"/>
      <c r="P49" s="30"/>
      <c r="Q49" s="31"/>
      <c r="R49" s="31"/>
      <c r="S49" s="30"/>
      <c r="T49" s="31"/>
      <c r="U49" s="31"/>
      <c r="V49" s="30"/>
      <c r="W49" s="31"/>
      <c r="X49" s="31"/>
      <c r="Y49" s="30"/>
      <c r="Z49" s="31"/>
      <c r="AA49" s="31"/>
      <c r="AB49" s="30">
        <f t="shared" si="5"/>
        <v>0</v>
      </c>
      <c r="AC49" s="30">
        <f t="shared" si="4"/>
        <v>300</v>
      </c>
      <c r="AD49" s="30">
        <f t="shared" si="4"/>
        <v>0</v>
      </c>
    </row>
    <row r="50" spans="2:30" s="5" customFormat="1" ht="17.25" customHeight="1">
      <c r="B50" s="27">
        <v>5134</v>
      </c>
      <c r="C50" s="7" t="s">
        <v>83</v>
      </c>
      <c r="D50" s="67">
        <v>300</v>
      </c>
      <c r="E50" s="130">
        <v>6000</v>
      </c>
      <c r="F50" s="40"/>
      <c r="G50" s="30">
        <v>1200</v>
      </c>
      <c r="H50" s="124">
        <v>4483</v>
      </c>
      <c r="I50" s="31"/>
      <c r="J50" s="45">
        <v>985</v>
      </c>
      <c r="K50" s="45">
        <v>2787.5</v>
      </c>
      <c r="L50" s="45"/>
      <c r="M50" s="30">
        <v>460</v>
      </c>
      <c r="N50" s="31"/>
      <c r="O50" s="31"/>
      <c r="P50" s="30">
        <v>365</v>
      </c>
      <c r="Q50" s="31"/>
      <c r="R50" s="31"/>
      <c r="S50" s="30">
        <v>880</v>
      </c>
      <c r="T50" s="31">
        <v>900</v>
      </c>
      <c r="U50" s="31"/>
      <c r="V50" s="30">
        <v>833.67</v>
      </c>
      <c r="W50" s="31">
        <v>1774.4</v>
      </c>
      <c r="X50" s="31"/>
      <c r="Y50" s="30"/>
      <c r="Z50" s="31">
        <v>5140.6</v>
      </c>
      <c r="AA50" s="31"/>
      <c r="AB50" s="30">
        <f t="shared" si="5"/>
        <v>5023.67</v>
      </c>
      <c r="AC50" s="30">
        <f t="shared" si="4"/>
        <v>21085.5</v>
      </c>
      <c r="AD50" s="30">
        <f t="shared" si="4"/>
        <v>0</v>
      </c>
    </row>
    <row r="51" spans="2:30" s="5" customFormat="1" ht="17.25" customHeight="1">
      <c r="B51" s="27">
        <v>5221</v>
      </c>
      <c r="C51" s="7" t="s">
        <v>123</v>
      </c>
      <c r="D51" s="67"/>
      <c r="E51" s="130"/>
      <c r="F51" s="40"/>
      <c r="G51" s="30"/>
      <c r="H51" s="124"/>
      <c r="I51" s="31"/>
      <c r="J51" s="45"/>
      <c r="K51" s="45"/>
      <c r="L51" s="45"/>
      <c r="M51" s="30"/>
      <c r="N51" s="31"/>
      <c r="O51" s="31"/>
      <c r="P51" s="30"/>
      <c r="Q51" s="31"/>
      <c r="R51" s="31"/>
      <c r="S51" s="30"/>
      <c r="T51" s="31"/>
      <c r="U51" s="31"/>
      <c r="V51" s="30"/>
      <c r="W51" s="31">
        <v>980</v>
      </c>
      <c r="X51" s="31"/>
      <c r="Y51" s="30">
        <v>3860</v>
      </c>
      <c r="Z51" s="31"/>
      <c r="AA51" s="31"/>
      <c r="AB51" s="30">
        <f t="shared" si="5"/>
        <v>3860</v>
      </c>
      <c r="AC51" s="30">
        <f t="shared" si="4"/>
        <v>980</v>
      </c>
      <c r="AD51" s="30">
        <f t="shared" si="4"/>
        <v>0</v>
      </c>
    </row>
    <row r="52" spans="2:30" s="5" customFormat="1" ht="19.5" customHeight="1">
      <c r="B52" s="119"/>
      <c r="C52" s="120" t="s">
        <v>21</v>
      </c>
      <c r="D52" s="70">
        <f aca="true" t="shared" si="6" ref="D52:K52">+D42+D43+D44+D45+D46+D47+D49+D50</f>
        <v>299316.315</v>
      </c>
      <c r="E52" s="70">
        <f t="shared" si="6"/>
        <v>551980.6</v>
      </c>
      <c r="F52" s="121">
        <f t="shared" si="6"/>
        <v>0</v>
      </c>
      <c r="G52" s="121">
        <f t="shared" si="6"/>
        <v>104051.8</v>
      </c>
      <c r="H52" s="70">
        <f t="shared" si="6"/>
        <v>281454.1</v>
      </c>
      <c r="I52" s="121">
        <f t="shared" si="6"/>
        <v>3050</v>
      </c>
      <c r="J52" s="121">
        <f t="shared" si="6"/>
        <v>70345.4</v>
      </c>
      <c r="K52" s="121">
        <f t="shared" si="6"/>
        <v>176582.3</v>
      </c>
      <c r="L52" s="121">
        <f>SUM(L7:L46)</f>
        <v>11200</v>
      </c>
      <c r="M52" s="121">
        <f>+M42+M43+M44+M45+M46+M47+M48+M49+M50</f>
        <v>81661.49999999999</v>
      </c>
      <c r="N52" s="121">
        <f>+N42+N43+N44+N45+N46+N47+N48+N49+N50</f>
        <v>81981.9</v>
      </c>
      <c r="O52" s="121">
        <f>SUM(O7:O46)</f>
        <v>0</v>
      </c>
      <c r="P52" s="121">
        <f>+P42+P43+P44+P45+P46+P47+P48+P49+P50</f>
        <v>48013.899999999994</v>
      </c>
      <c r="Q52" s="121">
        <f>+Q42+Q43+Q44+Q45+Q46+Q47+Q48+Q49+Q50</f>
        <v>53628.5</v>
      </c>
      <c r="R52" s="121">
        <f aca="true" t="shared" si="7" ref="R52:AA52">+R42+R43+R44+R45+R46+R47+R48+R49+R50+R51</f>
        <v>2510</v>
      </c>
      <c r="S52" s="121">
        <f t="shared" si="7"/>
        <v>75404.79999999999</v>
      </c>
      <c r="T52" s="121">
        <f t="shared" si="7"/>
        <v>101390.7</v>
      </c>
      <c r="U52" s="121">
        <f t="shared" si="7"/>
        <v>0</v>
      </c>
      <c r="V52" s="121">
        <f t="shared" si="7"/>
        <v>58142.37299999999</v>
      </c>
      <c r="W52" s="121">
        <f t="shared" si="7"/>
        <v>77891.385</v>
      </c>
      <c r="X52" s="121">
        <f t="shared" si="7"/>
        <v>0</v>
      </c>
      <c r="Y52" s="121">
        <f t="shared" si="7"/>
        <v>41037.00000000001</v>
      </c>
      <c r="Z52" s="121">
        <f t="shared" si="7"/>
        <v>155307.917</v>
      </c>
      <c r="AA52" s="121">
        <f t="shared" si="7"/>
        <v>0</v>
      </c>
      <c r="AB52" s="121">
        <f>SUM(AB7:AB50)</f>
        <v>1376107.977</v>
      </c>
      <c r="AC52" s="121">
        <f>SUM(AC7:AC50)</f>
        <v>2317203.4110000003</v>
      </c>
      <c r="AD52" s="121">
        <f>SUM(AD7:AD46)</f>
        <v>22320</v>
      </c>
    </row>
    <row r="53" spans="1:23" ht="13.5">
      <c r="A53" s="4"/>
      <c r="B53" s="8"/>
      <c r="C53" s="8"/>
      <c r="D53" s="125"/>
      <c r="E53" s="125"/>
      <c r="F53" s="49"/>
      <c r="G53" s="49"/>
      <c r="H53" s="125">
        <f>+H52-281457.1</f>
        <v>-3</v>
      </c>
      <c r="I53" s="49"/>
      <c r="J53" s="49"/>
      <c r="K53" s="49">
        <f>176582.3-166828.6</f>
        <v>9753.699999999983</v>
      </c>
      <c r="L53" s="49"/>
      <c r="M53" s="143"/>
      <c r="P53" s="139">
        <f>+P52-48009</f>
        <v>4.899999999994179</v>
      </c>
      <c r="W53" s="139">
        <f>+W52-3127.4</f>
        <v>74763.985</v>
      </c>
    </row>
    <row r="54" spans="1:13" ht="13.5">
      <c r="A54" s="4"/>
      <c r="B54" s="8"/>
      <c r="C54" s="16"/>
      <c r="D54" s="226"/>
      <c r="E54" s="226"/>
      <c r="F54" s="226"/>
      <c r="G54" s="226"/>
      <c r="M54" s="143"/>
    </row>
    <row r="55" spans="2:7" ht="13.5">
      <c r="B55" s="6"/>
      <c r="C55" s="6"/>
      <c r="D55" s="126"/>
      <c r="E55" s="126"/>
      <c r="F55" s="46"/>
      <c r="G55" s="46"/>
    </row>
    <row r="56" spans="2:7" ht="13.5">
      <c r="B56" s="6"/>
      <c r="C56" s="6"/>
      <c r="D56" s="131"/>
      <c r="E56" s="126"/>
      <c r="F56" s="46"/>
      <c r="G56" s="46"/>
    </row>
    <row r="57" spans="2:7" ht="13.5">
      <c r="B57" s="6"/>
      <c r="C57" s="6"/>
      <c r="D57" s="126"/>
      <c r="E57" s="126"/>
      <c r="F57" s="46"/>
      <c r="G57" s="46"/>
    </row>
    <row r="58" spans="2:7" ht="13.5">
      <c r="B58" s="6"/>
      <c r="C58" s="6"/>
      <c r="D58" s="126"/>
      <c r="E58" s="126"/>
      <c r="F58" s="46"/>
      <c r="G58" s="46"/>
    </row>
  </sheetData>
  <sheetProtection/>
  <mergeCells count="13">
    <mergeCell ref="AB5:AD5"/>
    <mergeCell ref="J5:L5"/>
    <mergeCell ref="M5:O5"/>
    <mergeCell ref="P5:R5"/>
    <mergeCell ref="S5:U5"/>
    <mergeCell ref="V5:X5"/>
    <mergeCell ref="Y5:AA5"/>
    <mergeCell ref="B3:F3"/>
    <mergeCell ref="E1:F1"/>
    <mergeCell ref="D2:F2"/>
    <mergeCell ref="D54:G54"/>
    <mergeCell ref="D5:F5"/>
    <mergeCell ref="G5:I5"/>
  </mergeCells>
  <printOptions horizontalCentered="1"/>
  <pageMargins left="0" right="0" top="0" bottom="0" header="0" footer="0"/>
  <pageSetup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Gjuxapetaran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</dc:creator>
  <cp:keywords/>
  <dc:description/>
  <cp:lastModifiedBy>Gayane</cp:lastModifiedBy>
  <cp:lastPrinted>2022-03-31T15:24:12Z</cp:lastPrinted>
  <dcterms:created xsi:type="dcterms:W3CDTF">2009-12-03T06:01:35Z</dcterms:created>
  <dcterms:modified xsi:type="dcterms:W3CDTF">2022-04-13T11:58:14Z</dcterms:modified>
  <cp:category/>
  <cp:version/>
  <cp:contentType/>
  <cp:contentStatus/>
</cp:coreProperties>
</file>