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341" yWindow="390" windowWidth="15240" windowHeight="8250" activeTab="4"/>
  </bookViews>
  <sheets>
    <sheet name="Գ.հ.ԱՊԱՌՔ" sheetId="1" r:id="rId1"/>
    <sheet name="EKAMUT - 2022" sheetId="2" state="hidden" r:id="rId2"/>
    <sheet name="Ekamut-2022" sheetId="3" state="hidden" r:id="rId3"/>
    <sheet name="Եկամուտ-2022" sheetId="4" r:id="rId4"/>
    <sheet name="Ծախս-գործ-2022" sheetId="5" r:id="rId5"/>
    <sheet name="Ծախս-տնտ-2022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<sst xmlns="http://schemas.openxmlformats.org/spreadsheetml/2006/main" count="518" uniqueCount="147">
  <si>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</si>
  <si>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</si>
  <si>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</si>
  <si>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</si>
  <si>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</si>
  <si>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</si>
  <si>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</si>
  <si>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</si>
  <si>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</si>
  <si>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</si>
  <si>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</si>
  <si>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</si>
  <si>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</si>
  <si>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</si>
  <si>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</si>
  <si>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</si>
  <si>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</si>
  <si>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</si>
  <si>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</si>
  <si>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</si>
  <si>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</si>
  <si>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</si>
  <si>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</si>
  <si>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</si>
  <si>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</si>
  <si>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</si>
  <si>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</si>
  <si>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</si>
  <si>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</si>
  <si>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</si>
  <si>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</si>
  <si>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</si>
  <si>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</si>
  <si>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</si>
  <si>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</si>
  <si>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</si>
  <si>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</si>
  <si>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</si>
  <si>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</si>
  <si>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</si>
  <si>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</si>
  <si>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</si>
  <si>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</si>
  <si>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</si>
  <si>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</si>
  <si>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</si>
  <si>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</si>
  <si>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</si>
  <si>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</si>
  <si>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</si>
  <si>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</si>
  <si>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</si>
  <si>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</si>
  <si>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</si>
  <si>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</si>
  <si>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</si>
  <si>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</si>
  <si>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</si>
  <si>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</si>
  <si>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</si>
  <si>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</si>
  <si>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</si>
  <si>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</si>
  <si>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</si>
  <si>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</si>
  <si>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</si>
  <si>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</si>
  <si>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</si>
  <si>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</si>
  <si>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</si>
  <si>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</si>
  <si>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</si>
  <si>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</si>
  <si>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</si>
  <si>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</si>
  <si>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</si>
  <si>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</si>
  <si>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</si>
  <si>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</si>
  <si>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</si>
  <si>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</si>
  <si>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</si>
  <si>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</si>
  <si>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</si>
  <si>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</si>
  <si>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</si>
  <si>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</si>
  <si>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</si>
  <si>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</si>
  <si>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</si>
  <si>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</si>
  <si>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</si>
  <si>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</si>
  <si>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</si>
  <si>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</si>
  <si>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</si>
  <si>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</si>
  <si>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</si>
  <si>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</si>
  <si>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</si>
  <si>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</si>
  <si>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</si>
  <si>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</si>
  <si>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</si>
  <si>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</si>
  <si>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</si>
  <si>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</si>
  <si>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</si>
  <si>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</si>
  <si>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</si>
  <si>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</si>
  <si>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</si>
  <si>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</si>
  <si>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</si>
  <si>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</si>
  <si>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</si>
  <si>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</si>
  <si>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</si>
  <si>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</si>
  <si>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</si>
  <si>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</si>
  <si>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</si>
  <si>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</si>
  <si>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</si>
  <si>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</si>
  <si>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</si>
  <si>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</si>
  <si>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</si>
  <si>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</si>
  <si>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</si>
  <si>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</si>
  <si>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</si>
  <si>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</si>
  <si>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պտղ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</si>
  <si>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</si>
  <si>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</si>
  <si>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</si>
  <si>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ՀԱՅԱՍՏԱՆԻ ՀԱՆՐԱՊԵՏՈՒԹՅԱՆ ՓԱՐԱՔԱՐ ՀԱՄԱՅՆՔԻ 2022ԹՎԱԿԱՆԻ ԲՅՈՒՋԵԻ ԾԱԽՍԵՐԻ ՀԱՄԵՄԱՏԱԿԱՆԸ  ԸՍՏ ԳՈՐԾԱՌՆԱԿԱՆ ԴԱՍԱԿԱՐԳՄԱՆ</t>
  </si>
  <si>
    <t>Հավելված 1</t>
  </si>
  <si>
    <t>Կ.Տ.       ՀԱՄԱՅՆՔԻ ՂԵԿԱՎԱՐ`</t>
  </si>
  <si>
    <t>Դ.ՄԻՆԱՍՅԱՆ</t>
  </si>
  <si>
    <t>ապառքը տարեսկզբի դրությամբ     01.01.2021թ.</t>
  </si>
  <si>
    <t>ապառքը տարեվերջի դրությամբ 30.12.2021թ.</t>
  </si>
  <si>
    <t>Հայաստանի Հանրապետության Արմավիրի մարզի Փարաքար համայնքի 2022 թվականի ավագանու  __________    - ի  նիստի      -Ն որոշման</t>
  </si>
  <si>
    <t>Հայաստանի Հանրապետության Արմավիրի մարզի Փարաքար համայնքի 2022 թվականի ավագանու  __________  - ի  նիստի      -Ն որոշման</t>
  </si>
  <si>
    <t>Հայաստանի Հանրապետության Արմավիրի մարզի Փարաքար համայնքի 2022 թվականի ավագանու  _____________   - ի   նիստի    -Ն որոշման</t>
  </si>
  <si>
    <t>Հայաստանի Հանրապետության Արմավիրի մարզի Փարաքար համայնքի 2022 թվականի ավագանու  ապրիլի 6  - ի   նիստի  N 38 -Ն որոշման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</si>
</sst>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2" fontId="2" fillId="33" borderId="10" xfId="5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5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16" fillId="36" borderId="11" xfId="0" applyNumberFormat="1" applyFont="1" applyFill="1" applyBorder="1" applyAlignment="1">
      <alignment horizontal="center" vertical="center"/>
    </xf>
    <xf numFmtId="2" fontId="16" fillId="36" borderId="12" xfId="0" applyNumberFormat="1" applyFont="1" applyFill="1" applyBorder="1" applyAlignment="1">
      <alignment horizontal="center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top" wrapText="1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  <sheetData sheetId="5">
        <row r="15">
          <cell r="G15">
            <v>450000</v>
          </cell>
        </row>
        <row r="67">
          <cell r="G67">
            <v>31900</v>
          </cell>
        </row>
        <row r="228">
          <cell r="G228">
            <v>148600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C6" sqref="C6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183" t="s">
        <v>138</v>
      </c>
      <c r="E1" s="183"/>
      <c r="F1" s="22"/>
    </row>
    <row r="2" spans="1:6" ht="58.5" customHeight="1">
      <c r="A2" s="6"/>
      <c r="B2" s="6"/>
      <c r="C2" s="184" t="s">
        <v>143</v>
      </c>
      <c r="D2" s="184"/>
      <c r="E2" s="184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182" t="s">
        <v>53</v>
      </c>
      <c r="B4" s="182"/>
      <c r="C4" s="182"/>
      <c r="D4" s="182"/>
      <c r="E4" s="182"/>
      <c r="F4" s="10"/>
    </row>
    <row r="5" spans="1:7" s="4" customFormat="1" ht="35.25" customHeight="1">
      <c r="A5" s="11"/>
      <c r="B5" s="13"/>
      <c r="C5" s="14"/>
      <c r="D5" s="15"/>
      <c r="E5" s="171" t="s">
        <v>54</v>
      </c>
      <c r="F5" s="10"/>
      <c r="G5" s="12"/>
    </row>
    <row r="6" spans="1:6" ht="71.25" customHeight="1">
      <c r="A6" s="172" t="s">
        <v>52</v>
      </c>
      <c r="B6" s="172" t="s">
        <v>55</v>
      </c>
      <c r="C6" s="172" t="s">
        <v>141</v>
      </c>
      <c r="D6" s="172" t="s">
        <v>142</v>
      </c>
      <c r="E6" s="172" t="s">
        <v>63</v>
      </c>
      <c r="F6" s="9"/>
    </row>
    <row r="7" spans="1:9" ht="15" customHeight="1">
      <c r="A7" s="173" t="s">
        <v>56</v>
      </c>
      <c r="B7" s="173"/>
      <c r="C7" s="174">
        <v>1</v>
      </c>
      <c r="D7" s="174">
        <v>2</v>
      </c>
      <c r="E7" s="175">
        <v>3</v>
      </c>
      <c r="F7" s="24"/>
      <c r="I7" s="176"/>
    </row>
    <row r="8" spans="1:9" ht="57" customHeight="1">
      <c r="A8" s="118">
        <v>1</v>
      </c>
      <c r="B8" s="177" t="s">
        <v>57</v>
      </c>
      <c r="C8" s="34">
        <v>65195.6</v>
      </c>
      <c r="D8" s="34">
        <v>78106.6</v>
      </c>
      <c r="E8" s="178">
        <v>0</v>
      </c>
      <c r="F8" s="25"/>
      <c r="G8" s="176"/>
      <c r="H8" s="17"/>
      <c r="I8" s="176"/>
    </row>
    <row r="9" spans="1:8" ht="37.5" customHeight="1">
      <c r="A9" s="118">
        <v>2</v>
      </c>
      <c r="B9" s="177" t="s">
        <v>58</v>
      </c>
      <c r="C9" s="34">
        <v>29061.6</v>
      </c>
      <c r="D9" s="34">
        <v>73609.1</v>
      </c>
      <c r="E9" s="178">
        <v>0</v>
      </c>
      <c r="F9" s="25"/>
      <c r="G9" s="17"/>
      <c r="H9" s="17"/>
    </row>
    <row r="10" spans="1:8" ht="37.5" customHeight="1">
      <c r="A10" s="118">
        <v>3</v>
      </c>
      <c r="B10" s="177" t="s">
        <v>76</v>
      </c>
      <c r="C10" s="34">
        <v>0</v>
      </c>
      <c r="D10" s="34">
        <v>94241</v>
      </c>
      <c r="E10" s="178">
        <v>96600</v>
      </c>
      <c r="F10" s="25"/>
      <c r="G10" s="17"/>
      <c r="H10" s="17"/>
    </row>
    <row r="11" spans="1:9" ht="28.5" customHeight="1">
      <c r="A11" s="118">
        <v>4</v>
      </c>
      <c r="B11" s="177" t="s">
        <v>59</v>
      </c>
      <c r="C11" s="34">
        <v>67402.2</v>
      </c>
      <c r="D11" s="34">
        <f>33716.507+19951.718+25660.007+1632.811+5614.212+2311.814+8861.319+5664.493+3095.135+2447.936+4379.989+2618.108</f>
        <v>115954.049</v>
      </c>
      <c r="E11" s="178">
        <v>178010</v>
      </c>
      <c r="F11" s="25"/>
      <c r="G11" s="176"/>
      <c r="H11" s="17"/>
      <c r="I11" s="176"/>
    </row>
    <row r="12" spans="1:6" ht="35.25" customHeight="1">
      <c r="A12" s="118">
        <v>5</v>
      </c>
      <c r="B12" s="177" t="s">
        <v>60</v>
      </c>
      <c r="C12" s="165"/>
      <c r="D12" s="165" t="s">
        <v>64</v>
      </c>
      <c r="E12" s="172" t="s">
        <v>61</v>
      </c>
      <c r="F12" s="9"/>
    </row>
    <row r="13" spans="1:6" ht="35.25" customHeight="1">
      <c r="A13" s="118">
        <v>6</v>
      </c>
      <c r="B13" s="177" t="s">
        <v>62</v>
      </c>
      <c r="C13" s="165" t="s">
        <v>64</v>
      </c>
      <c r="D13" s="165" t="s">
        <v>64</v>
      </c>
      <c r="E13" s="172" t="s">
        <v>61</v>
      </c>
      <c r="F13" s="9"/>
    </row>
    <row r="16" spans="2:7" ht="13.5">
      <c r="B16" s="1" t="s">
        <v>139</v>
      </c>
      <c r="D16" s="1" t="s">
        <v>140</v>
      </c>
      <c r="F16" s="179"/>
      <c r="G16" s="17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29" ht="33" customHeight="1">
      <c r="A2" s="195" t="s">
        <v>111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ht="31.5" customHeight="1">
      <c r="A3" s="73" t="s">
        <v>114</v>
      </c>
      <c r="B3" s="74"/>
      <c r="C3" s="7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s="79" customFormat="1" ht="17.25" customHeight="1">
      <c r="A4" s="192"/>
      <c r="B4" s="190" t="s">
        <v>12</v>
      </c>
      <c r="C4" s="186" t="s">
        <v>85</v>
      </c>
      <c r="D4" s="187"/>
      <c r="E4" s="188"/>
      <c r="F4" s="186" t="s">
        <v>86</v>
      </c>
      <c r="G4" s="187"/>
      <c r="H4" s="188"/>
      <c r="I4" s="186" t="s">
        <v>87</v>
      </c>
      <c r="J4" s="187"/>
      <c r="K4" s="188"/>
      <c r="L4" s="186" t="s">
        <v>88</v>
      </c>
      <c r="M4" s="187"/>
      <c r="N4" s="188"/>
      <c r="O4" s="186" t="s">
        <v>89</v>
      </c>
      <c r="P4" s="187"/>
      <c r="Q4" s="188"/>
      <c r="R4" s="186" t="s">
        <v>90</v>
      </c>
      <c r="S4" s="187"/>
      <c r="T4" s="188"/>
      <c r="U4" s="186" t="s">
        <v>91</v>
      </c>
      <c r="V4" s="187"/>
      <c r="W4" s="188"/>
      <c r="X4" s="186" t="s">
        <v>92</v>
      </c>
      <c r="Y4" s="187"/>
      <c r="Z4" s="188"/>
      <c r="AA4" s="186" t="s">
        <v>113</v>
      </c>
      <c r="AB4" s="187"/>
      <c r="AC4" s="188"/>
    </row>
    <row r="5" spans="1:29" s="116" customFormat="1" ht="67.5" customHeight="1">
      <c r="A5" s="193"/>
      <c r="B5" s="191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194"/>
      <c r="D24" s="194"/>
      <c r="E24" s="194"/>
      <c r="F24" s="194"/>
    </row>
    <row r="25" spans="3:6" ht="14.25">
      <c r="C25" s="99"/>
      <c r="D25" s="99"/>
      <c r="E25" s="99"/>
      <c r="F25" s="98"/>
    </row>
  </sheetData>
  <sheetProtection/>
  <mergeCells count="15">
    <mergeCell ref="B4:B5"/>
    <mergeCell ref="A4:A5"/>
    <mergeCell ref="C24:F24"/>
    <mergeCell ref="C4:E4"/>
    <mergeCell ref="F4:H4"/>
    <mergeCell ref="A2:AC2"/>
    <mergeCell ref="D1:AC1"/>
    <mergeCell ref="I4:K4"/>
    <mergeCell ref="L4:N4"/>
    <mergeCell ref="O4:Q4"/>
    <mergeCell ref="R4:T4"/>
    <mergeCell ref="U4:W4"/>
    <mergeCell ref="X4:Z4"/>
    <mergeCell ref="D3:AC3"/>
    <mergeCell ref="AA4:AC4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198" t="s">
        <v>115</v>
      </c>
      <c r="AB1" s="198"/>
      <c r="AC1" s="198"/>
    </row>
    <row r="2" spans="1:29" ht="64.5" customHeight="1">
      <c r="A2" s="6"/>
      <c r="B2" s="6"/>
      <c r="C2" s="184" t="s">
        <v>116</v>
      </c>
      <c r="D2" s="184"/>
      <c r="E2" s="184"/>
      <c r="F2" s="1"/>
      <c r="AA2" s="196" t="s">
        <v>117</v>
      </c>
      <c r="AB2" s="197"/>
      <c r="AC2" s="197"/>
    </row>
    <row r="3" spans="1:29" ht="16.5">
      <c r="A3" s="73"/>
      <c r="B3" s="74"/>
      <c r="C3" s="7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ht="33" customHeight="1">
      <c r="A4" s="195" t="s">
        <v>111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192"/>
      <c r="B6" s="190" t="s">
        <v>12</v>
      </c>
      <c r="C6" s="186" t="s">
        <v>85</v>
      </c>
      <c r="D6" s="187"/>
      <c r="E6" s="188"/>
      <c r="F6" s="186" t="s">
        <v>86</v>
      </c>
      <c r="G6" s="187"/>
      <c r="H6" s="188"/>
      <c r="I6" s="186" t="s">
        <v>87</v>
      </c>
      <c r="J6" s="187"/>
      <c r="K6" s="188"/>
      <c r="L6" s="186" t="s">
        <v>88</v>
      </c>
      <c r="M6" s="187"/>
      <c r="N6" s="188"/>
      <c r="O6" s="186" t="s">
        <v>89</v>
      </c>
      <c r="P6" s="187"/>
      <c r="Q6" s="188"/>
      <c r="R6" s="186" t="s">
        <v>90</v>
      </c>
      <c r="S6" s="187"/>
      <c r="T6" s="188"/>
      <c r="U6" s="186" t="s">
        <v>91</v>
      </c>
      <c r="V6" s="187"/>
      <c r="W6" s="188"/>
      <c r="X6" s="186" t="s">
        <v>92</v>
      </c>
      <c r="Y6" s="187"/>
      <c r="Z6" s="188"/>
      <c r="AA6" s="200" t="s">
        <v>113</v>
      </c>
      <c r="AB6" s="201"/>
      <c r="AC6" s="202"/>
    </row>
    <row r="7" spans="1:29" s="79" customFormat="1" ht="67.5" customHeight="1">
      <c r="A7" s="193"/>
      <c r="B7" s="191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199" t="s">
        <v>118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</row>
    <row r="27" spans="2:6" ht="16.5">
      <c r="B27" s="97"/>
      <c r="C27" s="194"/>
      <c r="D27" s="194"/>
      <c r="E27" s="194"/>
      <c r="F27" s="194"/>
    </row>
    <row r="28" spans="3:6" ht="14.25">
      <c r="C28" s="99"/>
      <c r="D28" s="99"/>
      <c r="E28" s="99"/>
      <c r="F28" s="98"/>
    </row>
  </sheetData>
  <sheetProtection/>
  <mergeCells count="19"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  <mergeCell ref="I6:K6"/>
    <mergeCell ref="L6:N6"/>
    <mergeCell ref="O6:Q6"/>
    <mergeCell ref="D1:E1"/>
    <mergeCell ref="C2:E2"/>
    <mergeCell ref="AA2:AC2"/>
    <mergeCell ref="AA1:AC1"/>
    <mergeCell ref="D3:AC3"/>
    <mergeCell ref="A4:AC4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3">
      <selection activeCell="AC23" sqref="AC23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3" width="0" style="76" hidden="1" customWidth="1"/>
    <col min="34" max="34" width="11.875" style="76" bestFit="1" customWidth="1"/>
    <col min="35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3" t="s">
        <v>115</v>
      </c>
      <c r="AB1" s="198"/>
      <c r="AC1" s="198"/>
    </row>
    <row r="2" spans="1:29" ht="64.5" customHeight="1">
      <c r="A2" s="6"/>
      <c r="B2" s="6"/>
      <c r="C2" s="184" t="s">
        <v>116</v>
      </c>
      <c r="D2" s="184"/>
      <c r="E2" s="184"/>
      <c r="F2" s="1"/>
      <c r="AA2" s="162"/>
      <c r="AB2" s="196" t="s">
        <v>144</v>
      </c>
      <c r="AC2" s="196"/>
    </row>
    <row r="3" spans="1:29" ht="51" customHeight="1">
      <c r="A3" s="195" t="s">
        <v>111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04" t="s">
        <v>12</v>
      </c>
      <c r="B5" s="205"/>
      <c r="C5" s="32" t="s">
        <v>74</v>
      </c>
      <c r="D5" s="32" t="s">
        <v>73</v>
      </c>
      <c r="E5" s="32" t="s">
        <v>72</v>
      </c>
      <c r="F5" s="32" t="s">
        <v>74</v>
      </c>
      <c r="G5" s="32" t="s">
        <v>73</v>
      </c>
      <c r="H5" s="32" t="s">
        <v>72</v>
      </c>
      <c r="I5" s="32" t="s">
        <v>74</v>
      </c>
      <c r="J5" s="32" t="s">
        <v>73</v>
      </c>
      <c r="K5" s="32" t="s">
        <v>72</v>
      </c>
      <c r="L5" s="32" t="s">
        <v>74</v>
      </c>
      <c r="M5" s="32" t="s">
        <v>73</v>
      </c>
      <c r="N5" s="32" t="s">
        <v>72</v>
      </c>
      <c r="O5" s="32" t="s">
        <v>74</v>
      </c>
      <c r="P5" s="32" t="s">
        <v>73</v>
      </c>
      <c r="Q5" s="32" t="s">
        <v>72</v>
      </c>
      <c r="R5" s="32" t="s">
        <v>74</v>
      </c>
      <c r="S5" s="32" t="s">
        <v>73</v>
      </c>
      <c r="T5" s="32" t="s">
        <v>72</v>
      </c>
      <c r="U5" s="32" t="s">
        <v>74</v>
      </c>
      <c r="V5" s="32" t="s">
        <v>73</v>
      </c>
      <c r="W5" s="32" t="s">
        <v>72</v>
      </c>
      <c r="X5" s="30" t="s">
        <v>74</v>
      </c>
      <c r="Y5" s="32" t="s">
        <v>73</v>
      </c>
      <c r="Z5" s="32" t="s">
        <v>72</v>
      </c>
      <c r="AA5" s="32" t="s">
        <v>74</v>
      </c>
      <c r="AB5" s="32" t="s">
        <v>73</v>
      </c>
      <c r="AC5" s="32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6">
        <f>+C6+F6+I6+L6+O6+R6+U6+X6</f>
        <v>36666.672000000006</v>
      </c>
      <c r="AB6" s="66">
        <f aca="true" t="shared" si="0" ref="AB6:AC16">+D6+G6+J6+M6+P6+S6+V6+Y6</f>
        <v>38750</v>
      </c>
      <c r="AC6" s="66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f aca="true" t="shared" si="1" ref="AA7:AA16">+C7+F7+I7+L7+O7+R7+U7+X7</f>
        <v>65265.738</v>
      </c>
      <c r="AB7" s="66">
        <f t="shared" si="0"/>
        <v>74358.2</v>
      </c>
      <c r="AC7" s="66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>
        <f t="shared" si="1"/>
        <v>0</v>
      </c>
      <c r="AB8" s="66">
        <f t="shared" si="0"/>
        <v>2500</v>
      </c>
      <c r="AC8" s="66">
        <f t="shared" si="0"/>
        <v>96600</v>
      </c>
    </row>
    <row r="9" spans="1:33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f t="shared" si="1"/>
        <v>124119.67800000001</v>
      </c>
      <c r="AB9" s="66">
        <f t="shared" si="0"/>
        <v>110971.8</v>
      </c>
      <c r="AC9" s="66">
        <f t="shared" si="0"/>
        <v>178010</v>
      </c>
      <c r="AD9" s="76" t="s">
        <v>130</v>
      </c>
      <c r="AE9" s="76" t="s">
        <v>131</v>
      </c>
      <c r="AF9" s="76" t="s">
        <v>132</v>
      </c>
      <c r="AG9" s="76" t="s">
        <v>133</v>
      </c>
    </row>
    <row r="10" spans="1:33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f t="shared" si="1"/>
        <v>16258.825</v>
      </c>
      <c r="AB10" s="66">
        <f t="shared" si="0"/>
        <v>20524.5</v>
      </c>
      <c r="AC10" s="66">
        <f t="shared" si="0"/>
        <v>25190</v>
      </c>
      <c r="AD10" s="76">
        <v>320</v>
      </c>
      <c r="AE10" s="76">
        <v>265</v>
      </c>
      <c r="AF10" s="76">
        <v>320</v>
      </c>
      <c r="AG10" s="76">
        <v>300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f t="shared" si="1"/>
        <v>63747.988</v>
      </c>
      <c r="AB11" s="66">
        <f t="shared" si="0"/>
        <v>59913.049999999996</v>
      </c>
      <c r="AC11" s="66">
        <v>132359.73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f t="shared" si="1"/>
        <v>12940.965000000002</v>
      </c>
      <c r="AB12" s="66">
        <f t="shared" si="0"/>
        <v>12418.799999999997</v>
      </c>
      <c r="AC12" s="66">
        <v>13500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f t="shared" si="1"/>
        <v>33354.454</v>
      </c>
      <c r="AB13" s="66">
        <f t="shared" si="0"/>
        <v>57812.6</v>
      </c>
      <c r="AC13" s="66">
        <f t="shared" si="0"/>
        <v>86190.2243</v>
      </c>
    </row>
    <row r="14" spans="1:34" s="88" customFormat="1" ht="36.7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f t="shared" si="1"/>
        <v>420628.249</v>
      </c>
      <c r="AB14" s="66">
        <f t="shared" si="0"/>
        <v>477579.29999999993</v>
      </c>
      <c r="AC14" s="169">
        <v>501027.795</v>
      </c>
      <c r="AD14" s="168">
        <v>501027.795</v>
      </c>
      <c r="AE14" s="168">
        <v>501027.795</v>
      </c>
      <c r="AF14" s="168">
        <v>501027.795</v>
      </c>
      <c r="AG14" s="168">
        <v>501027.795</v>
      </c>
      <c r="AH14" s="168"/>
    </row>
    <row r="15" spans="1:33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f t="shared" si="1"/>
        <v>10968.6</v>
      </c>
      <c r="AB15" s="66">
        <f t="shared" si="0"/>
        <v>5122.25</v>
      </c>
      <c r="AC15" s="180">
        <v>5122.25</v>
      </c>
      <c r="AD15" s="76">
        <v>5122.25</v>
      </c>
      <c r="AE15" s="76">
        <v>5122.25</v>
      </c>
      <c r="AF15" s="76">
        <v>5122.25</v>
      </c>
      <c r="AG15" s="76"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>
        <f t="shared" si="1"/>
        <v>4362.4</v>
      </c>
      <c r="AB16" s="66">
        <f t="shared" si="0"/>
        <v>6928.5</v>
      </c>
      <c r="AC16" s="66">
        <f t="shared" si="0"/>
        <v>0</v>
      </c>
    </row>
    <row r="17" spans="1:30" ht="35.25" customHeight="1">
      <c r="A17" s="107"/>
      <c r="B17" s="104" t="s">
        <v>8</v>
      </c>
      <c r="C17" s="68">
        <f>SUM(C6:C16)</f>
        <v>302986.701</v>
      </c>
      <c r="D17" s="68">
        <f>SUM(D6:D15)</f>
        <v>320000</v>
      </c>
      <c r="E17" s="68">
        <f>SUM(E6:E16)</f>
        <v>430000.0000035111</v>
      </c>
      <c r="F17" s="68">
        <f>SUM(F6:F16)</f>
        <v>128750.3</v>
      </c>
      <c r="G17" s="68">
        <f>SUM(G6:G16)</f>
        <v>141761.8</v>
      </c>
      <c r="H17" s="68">
        <f>SUM(H6:H15)</f>
        <v>182952.99996792068</v>
      </c>
      <c r="I17" s="68">
        <f aca="true" t="shared" si="2" ref="I17:P17">SUM(I6:I16)</f>
        <v>83717.20000000001</v>
      </c>
      <c r="J17" s="68">
        <f t="shared" si="2"/>
        <v>96384</v>
      </c>
      <c r="K17" s="68">
        <f t="shared" si="2"/>
        <v>105246.99997261731</v>
      </c>
      <c r="L17" s="68">
        <f t="shared" si="2"/>
        <v>76001.274</v>
      </c>
      <c r="M17" s="68">
        <f t="shared" si="2"/>
        <v>100210.4</v>
      </c>
      <c r="N17" s="68">
        <f t="shared" si="2"/>
        <v>102000.00001118815</v>
      </c>
      <c r="O17" s="68">
        <f t="shared" si="2"/>
        <v>50985</v>
      </c>
      <c r="P17" s="68">
        <f t="shared" si="2"/>
        <v>53448.5</v>
      </c>
      <c r="Q17" s="68">
        <f>SUM(Q6:Q15)</f>
        <v>53300.000035010045</v>
      </c>
      <c r="R17" s="68">
        <f>R6+R7+R8+R9+R10+R11+R14</f>
        <v>62671.2</v>
      </c>
      <c r="S17" s="68">
        <f>SUM(S6:S15)</f>
        <v>79030.7</v>
      </c>
      <c r="T17" s="68">
        <f>SUM(T6:T15)</f>
        <v>85000.00001678185</v>
      </c>
      <c r="U17" s="68">
        <f>SUM(U6:U15)</f>
        <v>19270</v>
      </c>
      <c r="V17" s="68">
        <f>SUM(V6:V15)</f>
        <v>19270</v>
      </c>
      <c r="W17" s="68">
        <f>SUM(W6:W15)</f>
        <v>60999.999951943886</v>
      </c>
      <c r="X17" s="105">
        <f>SUM(X6:X16)</f>
        <v>62942.194</v>
      </c>
      <c r="Y17" s="68">
        <f>SUM(Y6:Y15)</f>
        <v>56773.6</v>
      </c>
      <c r="Z17" s="68">
        <f>SUM(Z6:Z15)</f>
        <v>57500.000015447404</v>
      </c>
      <c r="AA17" s="68">
        <f>SUM(AA6:AA16)</f>
        <v>788313.5690000001</v>
      </c>
      <c r="AB17" s="68">
        <f>SUM(AB6:AB16)</f>
        <v>866878.9999999999</v>
      </c>
      <c r="AC17" s="68">
        <f>SUM(AC6:AC16)</f>
        <v>1076999.9993</v>
      </c>
      <c r="AD17" s="76">
        <f>+AC17-AC14</f>
        <v>575972.2043000001</v>
      </c>
    </row>
    <row r="18" spans="1:34" ht="43.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200000+4024.3334+92231.6122+13691</f>
        <v>309946.9456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6">
        <f aca="true" t="shared" si="3" ref="AA18:AB21">+C18+F18+I18+L18+O18+R18+U18+X18</f>
        <v>103485.164</v>
      </c>
      <c r="AB18" s="66">
        <f t="shared" si="3"/>
        <v>50028.384</v>
      </c>
      <c r="AC18" s="67">
        <f>346255.95+101+0.304</f>
        <v>346357.254</v>
      </c>
      <c r="AD18" s="76">
        <f>+AC18-48.45</f>
        <v>346308.804</v>
      </c>
      <c r="AH18" s="170"/>
    </row>
    <row r="19" spans="1:29" ht="57.75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/>
      <c r="AA19" s="66">
        <f t="shared" si="3"/>
        <v>14104</v>
      </c>
      <c r="AB19" s="66">
        <f t="shared" si="3"/>
        <v>86368.1</v>
      </c>
      <c r="AC19" s="67">
        <v>57196.782</v>
      </c>
    </row>
    <row r="20" spans="1:30" ht="41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f>365975.6664-13691</f>
        <v>352284.6664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6">
        <f t="shared" si="3"/>
        <v>57170.166</v>
      </c>
      <c r="AB20" s="66">
        <f t="shared" si="3"/>
        <v>166028.716</v>
      </c>
      <c r="AC20" s="181">
        <v>576642.747</v>
      </c>
      <c r="AD20" s="76">
        <f>15045826.9+2484606.3+955653.4+9540188.4+7118013.4+3642923.3+19547713.4+18116016.2+31467036.6+31471169+12992155.8+11399748.1+8261378.9+38624650.7+306389955.2+59585711.2</f>
        <v>576642746.8000001</v>
      </c>
    </row>
    <row r="21" spans="1:34" ht="35.25" customHeight="1">
      <c r="A21" s="107"/>
      <c r="B21" s="106" t="s">
        <v>11</v>
      </c>
      <c r="C21" s="68">
        <f>+C17+C18+C19+C20</f>
        <v>411123.931</v>
      </c>
      <c r="D21" s="68">
        <f aca="true" t="shared" si="4" ref="D21:Z21">+D17+D18+D19+D20</f>
        <v>551980.6000000001</v>
      </c>
      <c r="E21" s="68">
        <f t="shared" si="4"/>
        <v>1092231.612003511</v>
      </c>
      <c r="F21" s="68">
        <f t="shared" si="4"/>
        <v>128750.3</v>
      </c>
      <c r="G21" s="68">
        <f t="shared" si="4"/>
        <v>141761.8</v>
      </c>
      <c r="H21" s="68">
        <f t="shared" si="4"/>
        <v>279839.0279679207</v>
      </c>
      <c r="I21" s="68">
        <f t="shared" si="4"/>
        <v>124402.50000000001</v>
      </c>
      <c r="J21" s="68">
        <f t="shared" si="4"/>
        <v>166828.6</v>
      </c>
      <c r="K21" s="68">
        <f>+K17+K18+K19+K20</f>
        <v>168185.20497261733</v>
      </c>
      <c r="L21" s="68">
        <f>+L17+L18+L19+L20</f>
        <v>87904.774</v>
      </c>
      <c r="M21" s="68">
        <f t="shared" si="4"/>
        <v>100210.4</v>
      </c>
      <c r="N21" s="68">
        <f t="shared" si="4"/>
        <v>139663.00001118815</v>
      </c>
      <c r="O21" s="68">
        <f t="shared" si="4"/>
        <v>65018.299999999996</v>
      </c>
      <c r="P21" s="68">
        <f t="shared" si="4"/>
        <v>53448.5</v>
      </c>
      <c r="Q21" s="68">
        <f t="shared" si="4"/>
        <v>64060.000035010045</v>
      </c>
      <c r="R21" s="68">
        <f t="shared" si="4"/>
        <v>62671.2</v>
      </c>
      <c r="S21" s="68">
        <f t="shared" si="4"/>
        <v>79030.7</v>
      </c>
      <c r="T21" s="68">
        <f t="shared" si="4"/>
        <v>109494.85501678185</v>
      </c>
      <c r="U21" s="68">
        <f t="shared" si="4"/>
        <v>19270</v>
      </c>
      <c r="V21" s="68">
        <f t="shared" si="4"/>
        <v>19270</v>
      </c>
      <c r="W21" s="68">
        <f t="shared" si="4"/>
        <v>71495.89995194388</v>
      </c>
      <c r="X21" s="105">
        <f t="shared" si="4"/>
        <v>62942.194</v>
      </c>
      <c r="Y21" s="68">
        <f t="shared" si="4"/>
        <v>56773.6</v>
      </c>
      <c r="Z21" s="68">
        <f t="shared" si="4"/>
        <v>75030.4000154474</v>
      </c>
      <c r="AA21" s="68">
        <f t="shared" si="3"/>
        <v>962083.199</v>
      </c>
      <c r="AB21" s="68">
        <f t="shared" si="3"/>
        <v>1169304.2000000002</v>
      </c>
      <c r="AC21" s="105">
        <f>SUM(AC17:AC20)</f>
        <v>2057196.7822999998</v>
      </c>
      <c r="AD21" s="76">
        <f>+AD20-13691000-122040-48000-16000</f>
        <v>562765706.8000001</v>
      </c>
      <c r="AH21" s="170"/>
    </row>
    <row r="22" spans="1:29" ht="16.5" hidden="1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615024.1871999999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138860.53400000004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14598.344799999999</v>
      </c>
      <c r="AA22" s="64">
        <f>+AA21-AA20-AA14-AA15</f>
        <v>473316.18400000007</v>
      </c>
      <c r="AB22" s="64">
        <f t="shared" si="5"/>
        <v>520573.93400000024</v>
      </c>
      <c r="AC22" s="64">
        <f>+AC21-AC20-AC14-AC15</f>
        <v>974403.9903</v>
      </c>
    </row>
    <row r="23" ht="24.75" customHeight="1"/>
    <row r="24" spans="1:29" ht="34.5" customHeight="1">
      <c r="A24" s="199" t="s">
        <v>118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</row>
    <row r="25" spans="2:6" ht="16.5">
      <c r="B25" s="97"/>
      <c r="C25" s="194"/>
      <c r="D25" s="194"/>
      <c r="E25" s="194"/>
      <c r="F25" s="194"/>
    </row>
    <row r="26" spans="3:6" ht="14.25">
      <c r="C26" s="99"/>
      <c r="D26" s="99"/>
      <c r="E26" s="99"/>
      <c r="F26" s="98"/>
    </row>
  </sheetData>
  <sheetProtection/>
  <mergeCells count="8">
    <mergeCell ref="C25:F25"/>
    <mergeCell ref="A24:AC24"/>
    <mergeCell ref="AB2:AC2"/>
    <mergeCell ref="D1:E1"/>
    <mergeCell ref="AA1:AC1"/>
    <mergeCell ref="C2:E2"/>
    <mergeCell ref="A3:AC3"/>
    <mergeCell ref="A5:B5"/>
  </mergeCells>
  <printOptions/>
  <pageMargins left="0.74" right="0.24" top="0.27" bottom="0.27" header="0.16" footer="0.1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37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37" customWidth="1"/>
    <col min="28" max="28" width="15.25390625" style="137" customWidth="1"/>
    <col min="29" max="29" width="16.625" style="136" customWidth="1"/>
    <col min="30" max="30" width="10.625" style="19" bestFit="1" customWidth="1"/>
    <col min="31" max="16384" width="9.125" style="19" customWidth="1"/>
  </cols>
  <sheetData>
    <row r="1" spans="28:29" ht="15.75" customHeight="1">
      <c r="AB1" s="206" t="s">
        <v>135</v>
      </c>
      <c r="AC1" s="206"/>
    </row>
    <row r="2" spans="1:29" ht="53.25" customHeight="1">
      <c r="A2" s="196"/>
      <c r="B2" s="214"/>
      <c r="C2" s="214"/>
      <c r="AA2" s="207" t="s">
        <v>146</v>
      </c>
      <c r="AB2" s="207"/>
      <c r="AC2" s="207"/>
    </row>
    <row r="3" spans="1:29" ht="60" customHeight="1">
      <c r="A3" s="212" t="s">
        <v>137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4" spans="1:29" s="145" customFormat="1" ht="27" customHeight="1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</row>
    <row r="5" spans="1:29" s="145" customFormat="1" ht="26.25" customHeight="1">
      <c r="A5" s="218" t="s">
        <v>119</v>
      </c>
      <c r="B5" s="218"/>
      <c r="C5" s="160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08" t="s">
        <v>74</v>
      </c>
      <c r="AB5" s="208" t="s">
        <v>73</v>
      </c>
      <c r="AC5" s="210" t="s">
        <v>72</v>
      </c>
    </row>
    <row r="6" spans="1:29" ht="34.5" customHeight="1">
      <c r="A6" s="218"/>
      <c r="B6" s="218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09"/>
      <c r="AB6" s="209"/>
      <c r="AC6" s="211"/>
    </row>
    <row r="7" spans="1:29" ht="34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f aca="true" t="shared" si="0" ref="AA7:AA23">+C7+F6+I6+L6+O6+R6+U6+X6</f>
        <v>267888.576</v>
      </c>
      <c r="AB7" s="67">
        <f aca="true" t="shared" si="1" ref="AB7:AC22">+D6+G6+J6+M6+P6+S6+V6+Y6</f>
        <v>326912.09400000004</v>
      </c>
      <c r="AC7" s="66">
        <f>+'[2]Sheet6 '!$G$15</f>
        <v>450000</v>
      </c>
    </row>
    <row r="8" spans="1:29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f t="shared" si="0"/>
        <v>76198.101</v>
      </c>
      <c r="AB8" s="67">
        <f t="shared" si="1"/>
        <v>95015.7</v>
      </c>
      <c r="AC8" s="66">
        <f>+'[2]Sheet6 '!$G$67</f>
        <v>31900</v>
      </c>
    </row>
    <row r="9" spans="1:29" ht="34.5" customHeight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f t="shared" si="0"/>
        <v>400</v>
      </c>
      <c r="AB9" s="67">
        <f t="shared" si="1"/>
        <v>2400</v>
      </c>
      <c r="AC9" s="66">
        <f t="shared" si="1"/>
        <v>0</v>
      </c>
    </row>
    <row r="10" spans="1:29" ht="34.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f t="shared" si="0"/>
        <v>4021.57</v>
      </c>
      <c r="AB10" s="67">
        <f t="shared" si="1"/>
        <v>4091.5</v>
      </c>
      <c r="AC10" s="66">
        <f t="shared" si="1"/>
        <v>0</v>
      </c>
    </row>
    <row r="11" spans="1:29" ht="34.5" customHeight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f t="shared" si="0"/>
        <v>7508.24</v>
      </c>
      <c r="AB11" s="67">
        <f t="shared" si="1"/>
        <v>5749.998</v>
      </c>
      <c r="AC11" s="66">
        <f t="shared" si="1"/>
        <v>0</v>
      </c>
    </row>
    <row r="12" spans="1:29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f t="shared" si="0"/>
        <v>463</v>
      </c>
      <c r="AB12" s="67">
        <f t="shared" si="1"/>
        <v>3170</v>
      </c>
      <c r="AC12" s="66">
        <f t="shared" si="1"/>
        <v>0</v>
      </c>
    </row>
    <row r="13" spans="1:29" ht="24" customHeight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f t="shared" si="0"/>
        <v>1321.44</v>
      </c>
      <c r="AB13" s="67">
        <f t="shared" si="1"/>
        <v>0</v>
      </c>
      <c r="AC13" s="66">
        <f t="shared" si="1"/>
        <v>0</v>
      </c>
    </row>
    <row r="14" spans="1:29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f t="shared" si="0"/>
        <v>74245.452</v>
      </c>
      <c r="AB14" s="67">
        <f t="shared" si="1"/>
        <v>91733.6</v>
      </c>
      <c r="AC14" s="66">
        <f>+'[2]Sheet6 '!$G$228</f>
        <v>148600</v>
      </c>
    </row>
    <row r="15" spans="1:29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f t="shared" si="0"/>
        <v>2677</v>
      </c>
      <c r="AB15" s="67">
        <f t="shared" si="1"/>
        <v>4320</v>
      </c>
      <c r="AC15" s="66">
        <v>13400</v>
      </c>
    </row>
    <row r="16" spans="1:29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f t="shared" si="0"/>
        <v>5769.094999999999</v>
      </c>
      <c r="AB16" s="67">
        <f t="shared" si="1"/>
        <v>10130</v>
      </c>
      <c r="AC16" s="66">
        <v>15000</v>
      </c>
    </row>
    <row r="17" spans="1:29" ht="24" customHeight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f t="shared" si="0"/>
        <v>795</v>
      </c>
      <c r="AB17" s="67">
        <f t="shared" si="1"/>
        <v>1000</v>
      </c>
      <c r="AC17" s="66">
        <f t="shared" si="1"/>
        <v>0</v>
      </c>
    </row>
    <row r="18" spans="1:29" ht="24" customHeight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f t="shared" si="0"/>
        <v>3676.132</v>
      </c>
      <c r="AB18" s="67">
        <f t="shared" si="1"/>
        <v>1780.25</v>
      </c>
      <c r="AC18" s="66">
        <f t="shared" si="1"/>
        <v>0</v>
      </c>
    </row>
    <row r="19" spans="1:29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f t="shared" si="0"/>
        <v>150</v>
      </c>
      <c r="AB19" s="67">
        <f t="shared" si="1"/>
        <v>700</v>
      </c>
      <c r="AC19" s="66">
        <f t="shared" si="1"/>
        <v>0</v>
      </c>
    </row>
    <row r="20" spans="1:29" ht="24" customHeight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f t="shared" si="0"/>
        <v>112</v>
      </c>
      <c r="AB20" s="67">
        <f t="shared" si="1"/>
        <v>160</v>
      </c>
      <c r="AC20" s="66">
        <f>+E19+H19+K19+N19+Q19+T19+W19+Z19</f>
        <v>0</v>
      </c>
    </row>
    <row r="21" spans="1:29" ht="24" customHeight="1">
      <c r="A21" s="109">
        <v>15</v>
      </c>
      <c r="B21" s="21" t="s">
        <v>107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67">
        <f t="shared" si="0"/>
        <v>26195.9</v>
      </c>
      <c r="AB21" s="67">
        <f t="shared" si="1"/>
        <v>11532</v>
      </c>
      <c r="AC21" s="66">
        <f>+AC24+AC25</f>
        <v>64500</v>
      </c>
    </row>
    <row r="22" spans="1:29" ht="24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67">
        <f t="shared" si="0"/>
        <v>3308.24</v>
      </c>
      <c r="AB22" s="67">
        <f t="shared" si="1"/>
        <v>4585.8</v>
      </c>
      <c r="AC22" s="66">
        <f t="shared" si="1"/>
        <v>0</v>
      </c>
    </row>
    <row r="23" spans="1:29" ht="24" customHeight="1" hidden="1">
      <c r="A23" s="109">
        <v>17</v>
      </c>
      <c r="B23" s="26" t="s">
        <v>65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f t="shared" si="0"/>
        <v>37478</v>
      </c>
      <c r="AB23" s="67">
        <f>+D22+G22+J22+M22+P22+S22+V22+Y22</f>
        <v>40500</v>
      </c>
      <c r="AC23" s="163">
        <v>64500</v>
      </c>
    </row>
    <row r="24" spans="1:29" ht="21.75" customHeight="1" hidden="1">
      <c r="A24" s="109"/>
      <c r="B24" s="26" t="s">
        <v>85</v>
      </c>
      <c r="C24" s="32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/>
      <c r="AB24" s="67"/>
      <c r="AC24" s="66">
        <f>39500+13000</f>
        <v>52500</v>
      </c>
    </row>
    <row r="25" spans="1:29" ht="25.5" customHeight="1" hidden="1">
      <c r="A25" s="109"/>
      <c r="B25" s="26" t="s">
        <v>86</v>
      </c>
      <c r="C25" s="32"/>
      <c r="D25" s="36"/>
      <c r="E25" s="36"/>
      <c r="F25" s="44">
        <v>900</v>
      </c>
      <c r="G25" s="44">
        <v>900</v>
      </c>
      <c r="H25" s="36"/>
      <c r="I25" s="66"/>
      <c r="J25" s="130"/>
      <c r="K25" s="36"/>
      <c r="L25" s="32"/>
      <c r="M25" s="36"/>
      <c r="N25" s="36"/>
      <c r="O25" s="32"/>
      <c r="P25" s="36"/>
      <c r="Q25" s="36"/>
      <c r="R25" s="32"/>
      <c r="S25" s="36"/>
      <c r="T25" s="36"/>
      <c r="U25" s="32"/>
      <c r="V25" s="36"/>
      <c r="W25" s="36"/>
      <c r="X25" s="32"/>
      <c r="Y25" s="36"/>
      <c r="Z25" s="36"/>
      <c r="AA25" s="67"/>
      <c r="AB25" s="67"/>
      <c r="AC25" s="66">
        <v>12000</v>
      </c>
    </row>
    <row r="26" spans="1:29" ht="19.5" customHeight="1" hidden="1">
      <c r="A26" s="109">
        <v>18</v>
      </c>
      <c r="B26" s="26" t="s">
        <v>98</v>
      </c>
      <c r="C26" s="32"/>
      <c r="D26" s="31">
        <v>66300</v>
      </c>
      <c r="E26" s="31"/>
      <c r="F26" s="44">
        <v>37000</v>
      </c>
      <c r="G26" s="44">
        <v>35000</v>
      </c>
      <c r="H26" s="31"/>
      <c r="I26" s="123">
        <v>20400.4</v>
      </c>
      <c r="J26" s="123">
        <v>33000</v>
      </c>
      <c r="K26" s="45"/>
      <c r="L26" s="45">
        <v>20841.4</v>
      </c>
      <c r="M26" s="45">
        <v>21000</v>
      </c>
      <c r="N26" s="31"/>
      <c r="O26" s="36">
        <v>13200</v>
      </c>
      <c r="P26" s="31">
        <v>19500</v>
      </c>
      <c r="Q26" s="31"/>
      <c r="R26" s="36">
        <v>13305.3</v>
      </c>
      <c r="S26" s="31">
        <v>24500</v>
      </c>
      <c r="T26" s="31"/>
      <c r="U26" s="36">
        <v>15000</v>
      </c>
      <c r="V26" s="31">
        <v>9080.629</v>
      </c>
      <c r="W26" s="31"/>
      <c r="X26" s="36">
        <v>3630</v>
      </c>
      <c r="Y26" s="31">
        <v>102328.719</v>
      </c>
      <c r="Z26" s="31"/>
      <c r="AA26" s="67">
        <f>+C26+F25+I25+L25+O25+R25+U25+X25</f>
        <v>900</v>
      </c>
      <c r="AB26" s="67">
        <f>+D25+G25+J25+M25+P25+S25+V25+Y25</f>
        <v>900</v>
      </c>
      <c r="AC26" s="66">
        <f>+E25+H25+K25+N25+Q25+T25+W25+Z25</f>
        <v>0</v>
      </c>
    </row>
    <row r="27" spans="1:29" ht="27.75" customHeight="1">
      <c r="A27" s="109">
        <v>16</v>
      </c>
      <c r="B27" s="57" t="s">
        <v>96</v>
      </c>
      <c r="C27" s="36">
        <v>52800</v>
      </c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>
        <f>+C27+F26+I26+L26+O26+R26+U26+X26</f>
        <v>176177.09999999998</v>
      </c>
      <c r="AB27" s="67">
        <f>+D26+G26+J26+M26+P26+S26+V26+Y26</f>
        <v>310709.348</v>
      </c>
      <c r="AC27" s="66">
        <f>+AC28+AC29+AC30+AC31+AC32+AC33+AC34</f>
        <v>230000</v>
      </c>
    </row>
    <row r="28" spans="1:29" ht="23.25" customHeight="1" hidden="1">
      <c r="A28" s="109"/>
      <c r="B28" s="57" t="s">
        <v>129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7"/>
      <c r="AC28" s="66">
        <v>72000</v>
      </c>
    </row>
    <row r="29" spans="1:29" ht="23.25" customHeight="1" hidden="1">
      <c r="A29" s="109"/>
      <c r="B29" s="57" t="s">
        <v>86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7"/>
      <c r="AC29" s="66">
        <v>38500</v>
      </c>
    </row>
    <row r="30" spans="1:29" ht="31.5" customHeight="1" hidden="1">
      <c r="A30" s="109"/>
      <c r="B30" s="57" t="s">
        <v>90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7"/>
      <c r="AC30" s="66">
        <v>20000</v>
      </c>
    </row>
    <row r="31" spans="1:29" ht="34.5" customHeight="1" hidden="1">
      <c r="A31" s="109"/>
      <c r="B31" s="57" t="s">
        <v>87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7"/>
      <c r="AC31" s="66">
        <v>35000</v>
      </c>
    </row>
    <row r="32" spans="1:29" ht="30" customHeight="1" hidden="1">
      <c r="A32" s="109"/>
      <c r="B32" s="57" t="s">
        <v>91</v>
      </c>
      <c r="C32" s="36"/>
      <c r="D32" s="31"/>
      <c r="E32" s="31"/>
      <c r="F32" s="44"/>
      <c r="G32" s="44"/>
      <c r="H32" s="31"/>
      <c r="I32" s="123"/>
      <c r="J32" s="123"/>
      <c r="K32" s="45"/>
      <c r="L32" s="45"/>
      <c r="M32" s="45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7"/>
      <c r="AC32" s="66">
        <v>21500</v>
      </c>
    </row>
    <row r="33" spans="1:29" ht="23.25" customHeight="1" hidden="1">
      <c r="A33" s="109"/>
      <c r="B33" s="57" t="s">
        <v>89</v>
      </c>
      <c r="C33" s="36"/>
      <c r="D33" s="31"/>
      <c r="E33" s="31"/>
      <c r="F33" s="44"/>
      <c r="G33" s="44"/>
      <c r="H33" s="31"/>
      <c r="I33" s="123"/>
      <c r="J33" s="123"/>
      <c r="K33" s="45"/>
      <c r="L33" s="45"/>
      <c r="M33" s="45"/>
      <c r="N33" s="31"/>
      <c r="O33" s="36"/>
      <c r="P33" s="31"/>
      <c r="Q33" s="31"/>
      <c r="R33" s="36"/>
      <c r="S33" s="31"/>
      <c r="T33" s="31"/>
      <c r="U33" s="36"/>
      <c r="V33" s="31"/>
      <c r="W33" s="31"/>
      <c r="X33" s="36"/>
      <c r="Y33" s="31"/>
      <c r="Z33" s="31"/>
      <c r="AA33" s="67"/>
      <c r="AB33" s="67"/>
      <c r="AC33" s="66">
        <v>23000</v>
      </c>
    </row>
    <row r="34" spans="1:29" ht="25.5" customHeight="1" hidden="1">
      <c r="A34" s="109"/>
      <c r="B34" s="57" t="s">
        <v>88</v>
      </c>
      <c r="C34" s="36"/>
      <c r="D34" s="31"/>
      <c r="E34" s="31"/>
      <c r="F34" s="44">
        <v>950</v>
      </c>
      <c r="G34" s="44">
        <v>1000</v>
      </c>
      <c r="H34" s="31"/>
      <c r="I34" s="130"/>
      <c r="J34" s="124"/>
      <c r="K34" s="31"/>
      <c r="L34" s="36"/>
      <c r="M34" s="31"/>
      <c r="N34" s="31"/>
      <c r="O34" s="36"/>
      <c r="P34" s="31"/>
      <c r="Q34" s="31"/>
      <c r="R34" s="36"/>
      <c r="S34" s="31"/>
      <c r="T34" s="31"/>
      <c r="U34" s="36"/>
      <c r="V34" s="31"/>
      <c r="W34" s="31"/>
      <c r="X34" s="36"/>
      <c r="Y34" s="31"/>
      <c r="Z34" s="31"/>
      <c r="AA34" s="67"/>
      <c r="AB34" s="67"/>
      <c r="AC34" s="66">
        <v>20000</v>
      </c>
    </row>
    <row r="35" spans="1:29" ht="24" customHeight="1">
      <c r="A35" s="109">
        <v>17</v>
      </c>
      <c r="B35" s="57" t="s">
        <v>99</v>
      </c>
      <c r="C35" s="36"/>
      <c r="D35" s="37">
        <v>44477.75</v>
      </c>
      <c r="E35" s="37"/>
      <c r="F35" s="37"/>
      <c r="G35" s="36"/>
      <c r="H35" s="36"/>
      <c r="I35" s="129"/>
      <c r="J35" s="130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6"/>
      <c r="X35" s="37"/>
      <c r="Y35" s="36"/>
      <c r="Z35" s="36"/>
      <c r="AA35" s="67">
        <f>+C35+F34+I34+L34+O34+R34+U34+X34</f>
        <v>950</v>
      </c>
      <c r="AB35" s="67">
        <f>+D34+G34+J34+M34+P34+S34+V34+Y34</f>
        <v>1000</v>
      </c>
      <c r="AC35" s="66">
        <v>0</v>
      </c>
    </row>
    <row r="36" spans="1:29" ht="39" customHeight="1">
      <c r="A36" s="215">
        <v>18</v>
      </c>
      <c r="B36" s="216" t="s">
        <v>126</v>
      </c>
      <c r="C36" s="37">
        <v>34865.7</v>
      </c>
      <c r="D36" s="33">
        <v>5122.25</v>
      </c>
      <c r="E36" s="33"/>
      <c r="F36" s="33"/>
      <c r="G36" s="33"/>
      <c r="H36" s="34"/>
      <c r="I36" s="65"/>
      <c r="J36" s="65"/>
      <c r="K36" s="34"/>
      <c r="L36" s="33"/>
      <c r="M36" s="33"/>
      <c r="N36" s="34"/>
      <c r="O36" s="33"/>
      <c r="P36" s="33"/>
      <c r="Q36" s="34"/>
      <c r="R36" s="33"/>
      <c r="S36" s="33"/>
      <c r="T36" s="34"/>
      <c r="U36" s="33"/>
      <c r="V36" s="33"/>
      <c r="W36" s="34"/>
      <c r="X36" s="33"/>
      <c r="Y36" s="33"/>
      <c r="Z36" s="34"/>
      <c r="AA36" s="67">
        <f>+C36+F35+I35+L35+O35+R35+U35+X35</f>
        <v>34865.7</v>
      </c>
      <c r="AB36" s="67">
        <f>+D35+G35+J35+M35+P35+S35+V35+Y35</f>
        <v>44477.75</v>
      </c>
      <c r="AC36" s="66">
        <v>44477.75</v>
      </c>
    </row>
    <row r="37" spans="1:29" ht="24" customHeight="1">
      <c r="A37" s="215"/>
      <c r="B37" s="217"/>
      <c r="C37" s="33">
        <v>10968.6</v>
      </c>
      <c r="D37" s="36">
        <v>6000</v>
      </c>
      <c r="E37" s="37"/>
      <c r="F37" s="44">
        <v>6000</v>
      </c>
      <c r="G37" s="44">
        <v>7000</v>
      </c>
      <c r="H37" s="36"/>
      <c r="I37" s="123">
        <v>5113.7</v>
      </c>
      <c r="J37" s="123">
        <v>5500</v>
      </c>
      <c r="K37" s="45"/>
      <c r="L37" s="45">
        <v>2880</v>
      </c>
      <c r="M37" s="45">
        <v>3000</v>
      </c>
      <c r="N37" s="36"/>
      <c r="O37" s="38">
        <v>335</v>
      </c>
      <c r="P37" s="36">
        <v>500</v>
      </c>
      <c r="Q37" s="36"/>
      <c r="R37" s="38">
        <v>3840</v>
      </c>
      <c r="S37" s="36">
        <v>7040</v>
      </c>
      <c r="T37" s="36"/>
      <c r="U37" s="38">
        <v>990</v>
      </c>
      <c r="V37" s="36">
        <v>1520</v>
      </c>
      <c r="W37" s="36"/>
      <c r="X37" s="38">
        <v>1130</v>
      </c>
      <c r="Y37" s="36">
        <v>2360</v>
      </c>
      <c r="Z37" s="36"/>
      <c r="AA37" s="67">
        <f>+C37+F36+I36+L36+O36+R36+U36+X36</f>
        <v>10968.6</v>
      </c>
      <c r="AB37" s="67">
        <f>+D36+G36+J36+M36+P36+S36+V36+Y36</f>
        <v>5122.25</v>
      </c>
      <c r="AC37" s="66">
        <v>5122.25</v>
      </c>
    </row>
    <row r="38" spans="1:29" ht="24" customHeight="1">
      <c r="A38" s="110">
        <v>19</v>
      </c>
      <c r="B38" s="21" t="s">
        <v>77</v>
      </c>
      <c r="C38" s="38">
        <v>3945.2</v>
      </c>
      <c r="D38" s="36">
        <v>8380</v>
      </c>
      <c r="E38" s="36"/>
      <c r="F38" s="44">
        <v>6541.5</v>
      </c>
      <c r="G38" s="44">
        <v>8045.8</v>
      </c>
      <c r="H38" s="36"/>
      <c r="I38" s="123">
        <v>0</v>
      </c>
      <c r="J38" s="123">
        <v>1864</v>
      </c>
      <c r="K38" s="45"/>
      <c r="L38" s="45">
        <v>0</v>
      </c>
      <c r="M38" s="45">
        <v>12656.9</v>
      </c>
      <c r="N38" s="36"/>
      <c r="O38" s="39">
        <v>0</v>
      </c>
      <c r="P38" s="36">
        <v>7898.5</v>
      </c>
      <c r="Q38" s="36"/>
      <c r="R38" s="39"/>
      <c r="S38" s="36"/>
      <c r="T38" s="36"/>
      <c r="U38" s="39"/>
      <c r="V38" s="36"/>
      <c r="W38" s="36"/>
      <c r="X38" s="39"/>
      <c r="Y38" s="36">
        <v>890.1</v>
      </c>
      <c r="Z38" s="36"/>
      <c r="AA38" s="67">
        <f>+C38+F37+I37+L37+O37+R37+U37+X37</f>
        <v>24233.9</v>
      </c>
      <c r="AB38" s="67">
        <f>+D37+G37+J37+M37+P37+S37+V37+Y37</f>
        <v>32920</v>
      </c>
      <c r="AC38" s="66">
        <v>20000</v>
      </c>
    </row>
    <row r="39" spans="1:29" ht="24" customHeight="1">
      <c r="A39" s="110">
        <v>20</v>
      </c>
      <c r="B39" s="21" t="s">
        <v>16</v>
      </c>
      <c r="C39" s="39">
        <v>0</v>
      </c>
      <c r="D39" s="60">
        <f aca="true" t="shared" si="2" ref="C39:AB40">SUM(D6:D38)</f>
        <v>320000</v>
      </c>
      <c r="E39" s="60">
        <f t="shared" si="2"/>
        <v>0</v>
      </c>
      <c r="F39" s="60">
        <f t="shared" si="2"/>
        <v>119506.5</v>
      </c>
      <c r="G39" s="60">
        <f t="shared" si="2"/>
        <v>138761.8</v>
      </c>
      <c r="H39" s="60">
        <f t="shared" si="2"/>
        <v>0</v>
      </c>
      <c r="I39" s="133">
        <f t="shared" si="2"/>
        <v>65865.5</v>
      </c>
      <c r="J39" s="133">
        <f t="shared" si="2"/>
        <v>96884</v>
      </c>
      <c r="K39" s="60">
        <f t="shared" si="2"/>
        <v>0</v>
      </c>
      <c r="L39" s="60">
        <f t="shared" si="2"/>
        <v>81661.5</v>
      </c>
      <c r="M39" s="60">
        <f t="shared" si="2"/>
        <v>81981.9</v>
      </c>
      <c r="N39" s="60">
        <f t="shared" si="2"/>
        <v>0</v>
      </c>
      <c r="O39" s="60">
        <f t="shared" si="2"/>
        <v>48009</v>
      </c>
      <c r="P39" s="60">
        <f t="shared" si="2"/>
        <v>53628.5</v>
      </c>
      <c r="Q39" s="60">
        <f t="shared" si="2"/>
        <v>0</v>
      </c>
      <c r="R39" s="60">
        <f t="shared" si="2"/>
        <v>88217.3</v>
      </c>
      <c r="S39" s="60">
        <f t="shared" si="2"/>
        <v>133739.09999999998</v>
      </c>
      <c r="T39" s="60">
        <f t="shared" si="2"/>
        <v>0</v>
      </c>
      <c r="U39" s="60">
        <f t="shared" si="2"/>
        <v>77891.48500000002</v>
      </c>
      <c r="V39" s="60">
        <f t="shared" si="2"/>
        <v>58342.37300000001</v>
      </c>
      <c r="W39" s="60">
        <f t="shared" si="2"/>
        <v>0</v>
      </c>
      <c r="X39" s="60">
        <f t="shared" si="2"/>
        <v>41037.578</v>
      </c>
      <c r="Y39" s="60">
        <f t="shared" si="2"/>
        <v>155307.917</v>
      </c>
      <c r="Z39" s="60">
        <f t="shared" si="2"/>
        <v>0</v>
      </c>
      <c r="AA39" s="67">
        <f>+C39+F38+I38+L38+O38+R38+U38+X38</f>
        <v>6541.5</v>
      </c>
      <c r="AB39" s="67">
        <f>+D38+G38+J38+M38+P38+S38+V38+Y38</f>
        <v>39735.299999999996</v>
      </c>
      <c r="AC39" s="66">
        <f>+'Ծախս-տնտ-2022'!AC42</f>
        <v>54000</v>
      </c>
    </row>
    <row r="40" spans="1:30" ht="32.25" customHeight="1">
      <c r="A40" s="111"/>
      <c r="B40" s="59" t="s">
        <v>21</v>
      </c>
      <c r="C40" s="60">
        <f t="shared" si="2"/>
        <v>244655.68300000005</v>
      </c>
      <c r="D40" s="40">
        <v>163151</v>
      </c>
      <c r="E40" s="40"/>
      <c r="F40" s="40"/>
      <c r="G40" s="39"/>
      <c r="H40" s="36"/>
      <c r="I40" s="134">
        <v>1085.4</v>
      </c>
      <c r="J40" s="134">
        <v>71099.8</v>
      </c>
      <c r="K40" s="58">
        <v>57200</v>
      </c>
      <c r="L40" s="40"/>
      <c r="M40" s="39"/>
      <c r="N40" s="36"/>
      <c r="O40" s="40"/>
      <c r="P40" s="39"/>
      <c r="Q40" s="36"/>
      <c r="R40" s="40">
        <v>19620</v>
      </c>
      <c r="S40" s="39">
        <v>8860</v>
      </c>
      <c r="T40" s="36"/>
      <c r="U40" s="40"/>
      <c r="V40" s="40"/>
      <c r="W40" s="36"/>
      <c r="X40" s="40"/>
      <c r="Y40" s="40"/>
      <c r="Z40" s="36"/>
      <c r="AA40" s="133">
        <f t="shared" si="2"/>
        <v>766844.5459999999</v>
      </c>
      <c r="AB40" s="133">
        <f t="shared" si="2"/>
        <v>1038645.5900000002</v>
      </c>
      <c r="AC40" s="135">
        <f>+AC7+AC8+AC9+AC10+AC11+AC12+AC13+AC14+AC15+AC16+AC17+AC18+AC19+AC20+AC21+AC27+AC35+AC36+AC37+AC38+AC39</f>
        <v>1077000</v>
      </c>
      <c r="AD40" s="167"/>
    </row>
    <row r="41" spans="1:29" ht="35.25" customHeight="1">
      <c r="A41" s="110">
        <v>21</v>
      </c>
      <c r="B41" s="21" t="s">
        <v>17</v>
      </c>
      <c r="C41" s="40">
        <v>31846.111</v>
      </c>
      <c r="D41" s="37">
        <v>56329.6</v>
      </c>
      <c r="E41" s="40"/>
      <c r="F41" s="30"/>
      <c r="G41" s="36"/>
      <c r="H41" s="36"/>
      <c r="I41" s="67"/>
      <c r="J41" s="130"/>
      <c r="K41" s="36"/>
      <c r="L41" s="30"/>
      <c r="M41" s="36"/>
      <c r="N41" s="36"/>
      <c r="O41" s="30"/>
      <c r="P41" s="36"/>
      <c r="Q41" s="36"/>
      <c r="R41" s="30">
        <v>2280</v>
      </c>
      <c r="S41" s="36">
        <v>7700</v>
      </c>
      <c r="T41" s="36"/>
      <c r="U41" s="30"/>
      <c r="V41" s="36"/>
      <c r="W41" s="36"/>
      <c r="X41" s="30"/>
      <c r="Y41" s="36"/>
      <c r="Z41" s="36"/>
      <c r="AA41" s="67">
        <f>+C41+F40+I40+L40+O40+R40+U40+X40</f>
        <v>52551.511</v>
      </c>
      <c r="AB41" s="67">
        <f>+D40+G40+J40+M40+P40+S40+V40+Y40</f>
        <v>243110.8</v>
      </c>
      <c r="AC41" s="67">
        <v>761379.31</v>
      </c>
    </row>
    <row r="42" spans="1:29" ht="39" customHeight="1">
      <c r="A42" s="110">
        <v>22</v>
      </c>
      <c r="B42" s="21" t="s">
        <v>18</v>
      </c>
      <c r="C42" s="30">
        <v>21043.3</v>
      </c>
      <c r="D42" s="36"/>
      <c r="E42" s="36"/>
      <c r="F42" s="36"/>
      <c r="G42" s="36"/>
      <c r="H42" s="36"/>
      <c r="I42" s="130"/>
      <c r="J42" s="130"/>
      <c r="K42" s="36"/>
      <c r="L42" s="36"/>
      <c r="M42" s="36"/>
      <c r="N42" s="36"/>
      <c r="O42" s="36"/>
      <c r="P42" s="36"/>
      <c r="Q42" s="36"/>
      <c r="R42" s="36">
        <v>145</v>
      </c>
      <c r="S42" s="36">
        <v>200</v>
      </c>
      <c r="T42" s="36"/>
      <c r="U42" s="36"/>
      <c r="V42" s="36"/>
      <c r="W42" s="36"/>
      <c r="X42" s="36"/>
      <c r="Y42" s="36"/>
      <c r="Z42" s="36"/>
      <c r="AA42" s="67">
        <f>+C42+F41+I41+L41+O41+R41+U41+X41</f>
        <v>23323.3</v>
      </c>
      <c r="AB42" s="67">
        <f>+D41+G41+J41+M41+P41+S41+V41+Y41</f>
        <v>64029.6</v>
      </c>
      <c r="AC42" s="67">
        <v>155817.472</v>
      </c>
    </row>
    <row r="43" spans="1:29" ht="24" customHeight="1">
      <c r="A43" s="110">
        <v>23</v>
      </c>
      <c r="B43" s="21" t="s">
        <v>19</v>
      </c>
      <c r="C43" s="36">
        <v>0</v>
      </c>
      <c r="D43" s="36">
        <v>6500</v>
      </c>
      <c r="E43" s="40"/>
      <c r="F43" s="30"/>
      <c r="G43" s="36"/>
      <c r="H43" s="36"/>
      <c r="I43" s="123">
        <v>2409.5</v>
      </c>
      <c r="J43" s="123">
        <v>5811</v>
      </c>
      <c r="K43" s="45">
        <v>3000</v>
      </c>
      <c r="L43" s="30"/>
      <c r="M43" s="36"/>
      <c r="N43" s="36"/>
      <c r="O43" s="30"/>
      <c r="P43" s="36"/>
      <c r="Q43" s="36"/>
      <c r="R43" s="30">
        <v>188.9</v>
      </c>
      <c r="S43" s="36">
        <v>4080</v>
      </c>
      <c r="T43" s="36"/>
      <c r="U43" s="30"/>
      <c r="V43" s="36"/>
      <c r="W43" s="36"/>
      <c r="X43" s="30"/>
      <c r="Y43" s="36"/>
      <c r="Z43" s="36"/>
      <c r="AA43" s="67">
        <f>+C43+F42+I42+L42+O42+R42+U42+X42</f>
        <v>145</v>
      </c>
      <c r="AB43" s="67">
        <f>+D42+G42+J42+M42+P42+S42+V42+Y42</f>
        <v>200</v>
      </c>
      <c r="AC43" s="66">
        <f>+E42+H42+K42+N42+Q42+T42+W42+Z42</f>
        <v>0</v>
      </c>
    </row>
    <row r="44" spans="1:29" ht="24" customHeight="1">
      <c r="A44" s="110">
        <v>24</v>
      </c>
      <c r="B44" s="21" t="s">
        <v>20</v>
      </c>
      <c r="C44" s="30">
        <v>1471.22</v>
      </c>
      <c r="D44" s="36">
        <v>6000</v>
      </c>
      <c r="E44" s="40"/>
      <c r="F44" s="30"/>
      <c r="G44" s="36"/>
      <c r="H44" s="36"/>
      <c r="I44" s="123">
        <v>985</v>
      </c>
      <c r="J44" s="123">
        <v>2787.5</v>
      </c>
      <c r="K44" s="45">
        <v>2238.2</v>
      </c>
      <c r="L44" s="30"/>
      <c r="M44" s="36"/>
      <c r="N44" s="36"/>
      <c r="O44" s="30"/>
      <c r="P44" s="36"/>
      <c r="Q44" s="36"/>
      <c r="R44" s="30">
        <v>880</v>
      </c>
      <c r="S44" s="36">
        <v>900</v>
      </c>
      <c r="T44" s="36"/>
      <c r="U44" s="30"/>
      <c r="V44" s="36"/>
      <c r="W44" s="36"/>
      <c r="X44" s="30"/>
      <c r="Y44" s="36"/>
      <c r="Z44" s="36"/>
      <c r="AA44" s="67">
        <f>+C44+F43+I43+L43+O43+R43+U43+X43</f>
        <v>4069.6200000000003</v>
      </c>
      <c r="AB44" s="67">
        <f>+D43+G43+J43+M43+P43+S43+V43+Y43</f>
        <v>16391</v>
      </c>
      <c r="AC44" s="66">
        <v>13000</v>
      </c>
    </row>
    <row r="45" spans="1:29" ht="24" customHeight="1">
      <c r="A45" s="110">
        <v>25</v>
      </c>
      <c r="B45" s="7" t="s">
        <v>83</v>
      </c>
      <c r="C45" s="30">
        <v>300</v>
      </c>
      <c r="D45" s="60">
        <f aca="true" t="shared" si="3" ref="C45:K46">SUM(D6:D44)</f>
        <v>871980.6</v>
      </c>
      <c r="E45" s="60">
        <f t="shared" si="3"/>
        <v>0</v>
      </c>
      <c r="F45" s="60">
        <f t="shared" si="3"/>
        <v>239013</v>
      </c>
      <c r="G45" s="60">
        <f t="shared" si="3"/>
        <v>277523.6</v>
      </c>
      <c r="H45" s="60">
        <f t="shared" si="3"/>
        <v>0</v>
      </c>
      <c r="I45" s="135">
        <f t="shared" si="3"/>
        <v>136210.9</v>
      </c>
      <c r="J45" s="135">
        <f t="shared" si="3"/>
        <v>273466.3</v>
      </c>
      <c r="K45" s="61">
        <f t="shared" si="3"/>
        <v>62438.2</v>
      </c>
      <c r="L45" s="60">
        <f>+L39+L40+L41+L42+L43+L44</f>
        <v>81661.5</v>
      </c>
      <c r="M45" s="60">
        <f>+M39+M40+M41+M42+M43+M44</f>
        <v>81981.9</v>
      </c>
      <c r="N45" s="60">
        <f>+N39+N40+N41+N42+N43+N44</f>
        <v>0</v>
      </c>
      <c r="O45" s="60">
        <f>+O39+O40+O41+O42+O43+O44</f>
        <v>48009</v>
      </c>
      <c r="P45" s="60">
        <f>+P39+P40+P41+P42+P43+P44</f>
        <v>53628.5</v>
      </c>
      <c r="Q45" s="60">
        <f aca="true" t="shared" si="4" ref="Q45:Z45">+Q39+Q40+Q41+Q42+Q43+Q44</f>
        <v>0</v>
      </c>
      <c r="R45" s="60">
        <f t="shared" si="4"/>
        <v>111331.2</v>
      </c>
      <c r="S45" s="60">
        <f t="shared" si="4"/>
        <v>155479.09999999998</v>
      </c>
      <c r="T45" s="60">
        <f t="shared" si="4"/>
        <v>0</v>
      </c>
      <c r="U45" s="60">
        <f t="shared" si="4"/>
        <v>77891.48500000002</v>
      </c>
      <c r="V45" s="60">
        <f t="shared" si="4"/>
        <v>58342.37300000001</v>
      </c>
      <c r="W45" s="60">
        <f t="shared" si="4"/>
        <v>0</v>
      </c>
      <c r="X45" s="60">
        <f t="shared" si="4"/>
        <v>41037.578</v>
      </c>
      <c r="Y45" s="60">
        <f t="shared" si="4"/>
        <v>155307.917</v>
      </c>
      <c r="Z45" s="60">
        <f t="shared" si="4"/>
        <v>0</v>
      </c>
      <c r="AA45" s="67">
        <f>+C45+F44+I44+L44+O44+R44+U44+X44</f>
        <v>2165</v>
      </c>
      <c r="AB45" s="67">
        <f>+D44+G44+J44+M44+P44+S44+V44+Y44</f>
        <v>9687.5</v>
      </c>
      <c r="AC45" s="66">
        <v>50000</v>
      </c>
    </row>
    <row r="46" spans="1:30" ht="34.5" customHeight="1">
      <c r="A46" s="111"/>
      <c r="B46" s="59" t="s">
        <v>21</v>
      </c>
      <c r="C46" s="60">
        <f t="shared" si="3"/>
        <v>543971.9970000001</v>
      </c>
      <c r="D46" s="51"/>
      <c r="E46" s="51"/>
      <c r="G46" s="52"/>
      <c r="I46" s="136"/>
      <c r="J46" s="136"/>
      <c r="K46" s="53"/>
      <c r="L46" s="141"/>
      <c r="AA46" s="133">
        <f>SUM(AA7:AA45)</f>
        <v>1615943.5229999998</v>
      </c>
      <c r="AB46" s="135">
        <f>SUM(AB7:AB45)</f>
        <v>2410710.0800000005</v>
      </c>
      <c r="AC46" s="133">
        <f>AC40+AC41+AC42+AC43+AC44+AC45</f>
        <v>2057196.7820000001</v>
      </c>
      <c r="AD46" s="166"/>
    </row>
    <row r="47" spans="1:26" ht="34.5" customHeight="1">
      <c r="A47" s="112"/>
      <c r="C47" s="5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9" ht="24" customHeight="1">
      <c r="A48" s="199" t="s">
        <v>118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</row>
    <row r="49" spans="3:29" ht="24" customHeight="1">
      <c r="C49" s="51"/>
      <c r="G49" s="52"/>
      <c r="AA49" s="138"/>
      <c r="AB49" s="138"/>
      <c r="AC49" s="164"/>
    </row>
    <row r="50" ht="24" customHeight="1">
      <c r="G50" s="52"/>
    </row>
    <row r="51" ht="24" customHeight="1">
      <c r="G51" s="52"/>
    </row>
    <row r="52" ht="24" customHeight="1">
      <c r="G52" s="52"/>
    </row>
    <row r="53" ht="24" customHeight="1">
      <c r="G53" s="52"/>
    </row>
  </sheetData>
  <sheetProtection/>
  <mergeCells count="12">
    <mergeCell ref="B36:B37"/>
    <mergeCell ref="A5:B6"/>
    <mergeCell ref="AB1:AC1"/>
    <mergeCell ref="AA2:AC2"/>
    <mergeCell ref="AA5:AA6"/>
    <mergeCell ref="AB5:AB6"/>
    <mergeCell ref="AC5:AC6"/>
    <mergeCell ref="A48:AC48"/>
    <mergeCell ref="A3:AC3"/>
    <mergeCell ref="A4:AC4"/>
    <mergeCell ref="A2:C2"/>
    <mergeCell ref="A36:A37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22">
      <selection activeCell="AC26" sqref="AC26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5.625" style="122" customWidth="1"/>
    <col min="28" max="28" width="15.375" style="122" customWidth="1"/>
    <col min="29" max="29" width="17.875" style="122" customWidth="1"/>
    <col min="30" max="30" width="12.875" style="0" customWidth="1"/>
  </cols>
  <sheetData>
    <row r="1" spans="1:29" ht="22.5" customHeight="1">
      <c r="A1" s="6"/>
      <c r="B1" s="6"/>
      <c r="C1" s="183" t="s">
        <v>14</v>
      </c>
      <c r="D1" s="183"/>
      <c r="E1" s="161"/>
      <c r="F1" s="161"/>
      <c r="G1" s="1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58"/>
      <c r="AB1" s="219" t="s">
        <v>14</v>
      </c>
      <c r="AC1" s="219"/>
    </row>
    <row r="2" spans="1:29" ht="69" customHeight="1">
      <c r="A2" s="184"/>
      <c r="B2" s="184"/>
      <c r="C2" s="184" t="s">
        <v>134</v>
      </c>
      <c r="D2" s="184"/>
      <c r="E2" s="184"/>
      <c r="F2" s="184" t="s">
        <v>134</v>
      </c>
      <c r="G2" s="184"/>
      <c r="H2" s="184"/>
      <c r="I2" s="184" t="s">
        <v>134</v>
      </c>
      <c r="J2" s="184"/>
      <c r="K2" s="184"/>
      <c r="L2" s="184" t="s">
        <v>134</v>
      </c>
      <c r="M2" s="184"/>
      <c r="N2" s="184"/>
      <c r="O2" s="184" t="s">
        <v>134</v>
      </c>
      <c r="P2" s="184"/>
      <c r="Q2" s="184"/>
      <c r="R2" s="184" t="s">
        <v>134</v>
      </c>
      <c r="S2" s="184"/>
      <c r="T2" s="184"/>
      <c r="U2" s="184" t="s">
        <v>134</v>
      </c>
      <c r="V2" s="184"/>
      <c r="W2" s="184"/>
      <c r="X2" s="184" t="s">
        <v>134</v>
      </c>
      <c r="Y2" s="184"/>
      <c r="Z2" s="184"/>
      <c r="AA2" s="225" t="s">
        <v>145</v>
      </c>
      <c r="AB2" s="225"/>
      <c r="AC2" s="225"/>
    </row>
    <row r="3" spans="1:29" ht="45.75" customHeight="1">
      <c r="A3" s="182" t="s">
        <v>109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26.25" customHeight="1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</row>
    <row r="5" spans="1:29" s="146" customFormat="1" ht="34.5" customHeight="1">
      <c r="A5" s="220" t="s">
        <v>136</v>
      </c>
      <c r="B5" s="221"/>
      <c r="C5" s="224" t="s">
        <v>85</v>
      </c>
      <c r="D5" s="224"/>
      <c r="E5" s="224"/>
      <c r="F5" s="224" t="s">
        <v>86</v>
      </c>
      <c r="G5" s="224"/>
      <c r="H5" s="224"/>
      <c r="I5" s="224" t="s">
        <v>87</v>
      </c>
      <c r="J5" s="224"/>
      <c r="K5" s="224"/>
      <c r="L5" s="224" t="s">
        <v>88</v>
      </c>
      <c r="M5" s="224"/>
      <c r="N5" s="224"/>
      <c r="O5" s="224" t="s">
        <v>89</v>
      </c>
      <c r="P5" s="224"/>
      <c r="Q5" s="224"/>
      <c r="R5" s="224" t="s">
        <v>90</v>
      </c>
      <c r="S5" s="224"/>
      <c r="T5" s="224"/>
      <c r="U5" s="224" t="s">
        <v>91</v>
      </c>
      <c r="V5" s="224"/>
      <c r="W5" s="224"/>
      <c r="X5" s="224" t="s">
        <v>92</v>
      </c>
      <c r="Y5" s="224"/>
      <c r="Z5" s="224"/>
      <c r="AA5" s="208" t="s">
        <v>81</v>
      </c>
      <c r="AB5" s="208" t="s">
        <v>73</v>
      </c>
      <c r="AC5" s="208" t="s">
        <v>72</v>
      </c>
    </row>
    <row r="6" spans="1:29" s="117" customFormat="1" ht="13.5" customHeight="1">
      <c r="A6" s="222"/>
      <c r="B6" s="223"/>
      <c r="C6" s="123" t="s">
        <v>81</v>
      </c>
      <c r="D6" s="123" t="s">
        <v>73</v>
      </c>
      <c r="E6" s="45" t="s">
        <v>72</v>
      </c>
      <c r="F6" s="45" t="s">
        <v>81</v>
      </c>
      <c r="G6" s="123" t="s">
        <v>73</v>
      </c>
      <c r="H6" s="45" t="s">
        <v>72</v>
      </c>
      <c r="I6" s="45" t="s">
        <v>81</v>
      </c>
      <c r="J6" s="45" t="s">
        <v>73</v>
      </c>
      <c r="K6" s="45" t="s">
        <v>72</v>
      </c>
      <c r="L6" s="45" t="s">
        <v>81</v>
      </c>
      <c r="M6" s="45" t="s">
        <v>73</v>
      </c>
      <c r="N6" s="45" t="s">
        <v>72</v>
      </c>
      <c r="O6" s="45" t="s">
        <v>81</v>
      </c>
      <c r="P6" s="45" t="s">
        <v>73</v>
      </c>
      <c r="Q6" s="45" t="s">
        <v>72</v>
      </c>
      <c r="R6" s="45" t="s">
        <v>81</v>
      </c>
      <c r="S6" s="45" t="s">
        <v>73</v>
      </c>
      <c r="T6" s="45" t="s">
        <v>72</v>
      </c>
      <c r="U6" s="45" t="s">
        <v>81</v>
      </c>
      <c r="V6" s="45" t="s">
        <v>73</v>
      </c>
      <c r="W6" s="45" t="s">
        <v>72</v>
      </c>
      <c r="X6" s="45" t="s">
        <v>81</v>
      </c>
      <c r="Y6" s="31" t="s">
        <v>73</v>
      </c>
      <c r="Z6" s="45" t="s">
        <v>72</v>
      </c>
      <c r="AA6" s="209"/>
      <c r="AB6" s="209"/>
      <c r="AC6" s="209"/>
    </row>
    <row r="7" spans="1:29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67">
        <f>+C7+F7+I7+L7+O7+R7+U7+X7</f>
        <v>223800.15799999997</v>
      </c>
      <c r="AB7" s="67">
        <f aca="true" t="shared" si="0" ref="AB7:AB23">+D7+G7+J7+M7+P7+S7+V7+Y7</f>
        <v>277236.049</v>
      </c>
      <c r="AC7" s="67">
        <f>+'[2]Sheet3 '!$E$20</f>
        <v>343400</v>
      </c>
    </row>
    <row r="8" spans="1:29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67">
        <f aca="true" t="shared" si="1" ref="AA8:AB45">+C8+F8+I8+L8+O8+R8+U8+X8</f>
        <v>16429.1</v>
      </c>
      <c r="AB8" s="67">
        <f t="shared" si="0"/>
        <v>25675.100000000002</v>
      </c>
      <c r="AC8" s="67">
        <f>+'[2]Sheet3 '!$E$21</f>
        <v>92000</v>
      </c>
    </row>
    <row r="9" spans="1:29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67">
        <f t="shared" si="1"/>
        <v>3057.222</v>
      </c>
      <c r="AB9" s="67">
        <f t="shared" si="0"/>
        <v>3671.6</v>
      </c>
      <c r="AC9" s="67">
        <f>+'[2]Sheet3 '!$E$22</f>
        <v>25000</v>
      </c>
    </row>
    <row r="10" spans="1:29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67">
        <f t="shared" si="1"/>
        <v>0</v>
      </c>
      <c r="AB10" s="67">
        <f t="shared" si="0"/>
        <v>100</v>
      </c>
      <c r="AC10" s="67">
        <f>+'[2]Sheet3 '!$E$33</f>
        <v>990</v>
      </c>
    </row>
    <row r="11" spans="1:29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67">
        <f t="shared" si="1"/>
        <v>15547.087000000001</v>
      </c>
      <c r="AB11" s="67">
        <f t="shared" si="0"/>
        <v>22397.193</v>
      </c>
      <c r="AC11" s="67">
        <f>+'[2]Sheet3 '!$E$34</f>
        <v>30000</v>
      </c>
    </row>
    <row r="12" spans="1:29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67">
        <f t="shared" si="1"/>
        <v>35466.37</v>
      </c>
      <c r="AB12" s="67">
        <f t="shared" si="0"/>
        <v>39850.418</v>
      </c>
      <c r="AC12" s="67">
        <f>+'[2]Sheet3 '!$E$35</f>
        <v>79990</v>
      </c>
    </row>
    <row r="13" spans="1:29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67">
        <f t="shared" si="1"/>
        <v>2144.696</v>
      </c>
      <c r="AB13" s="67">
        <f t="shared" si="0"/>
        <v>2469.732</v>
      </c>
      <c r="AC13" s="67">
        <f>+'[2]Sheet3 '!$E$36</f>
        <v>2000</v>
      </c>
    </row>
    <row r="14" spans="1:29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67">
        <f t="shared" si="1"/>
        <v>365</v>
      </c>
      <c r="AB14" s="67">
        <f t="shared" si="0"/>
        <v>6317.4</v>
      </c>
      <c r="AC14" s="67">
        <f>+'[2]Sheet3 '!$E$37</f>
        <v>990</v>
      </c>
    </row>
    <row r="15" spans="1:29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67">
        <f t="shared" si="1"/>
        <v>0</v>
      </c>
      <c r="AB15" s="67">
        <f t="shared" si="0"/>
        <v>0</v>
      </c>
      <c r="AC15" s="67">
        <v>990</v>
      </c>
    </row>
    <row r="16" spans="1:29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67">
        <f t="shared" si="1"/>
        <v>269</v>
      </c>
      <c r="AB16" s="67">
        <f t="shared" si="0"/>
        <v>1235.8</v>
      </c>
      <c r="AC16" s="67">
        <f>+'[2]Sheet3 '!$E$42</f>
        <v>2000</v>
      </c>
    </row>
    <row r="17" spans="1:29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67">
        <v>0</v>
      </c>
      <c r="AB17" s="67">
        <v>0</v>
      </c>
      <c r="AC17" s="67">
        <f>+'[2]Sheet3 '!$E$43</f>
        <v>5000</v>
      </c>
    </row>
    <row r="18" spans="1:29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67">
        <f t="shared" si="1"/>
        <v>2.57</v>
      </c>
      <c r="AB18" s="67">
        <f t="shared" si="0"/>
        <v>320</v>
      </c>
      <c r="AC18" s="67">
        <f>+'[2]Sheet3 '!$E$47</f>
        <v>300</v>
      </c>
    </row>
    <row r="19" spans="1:29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67">
        <f t="shared" si="1"/>
        <v>1752.6000000000001</v>
      </c>
      <c r="AB19" s="67">
        <f t="shared" si="0"/>
        <v>1873.4</v>
      </c>
      <c r="AC19" s="67">
        <f>+'[2]Sheet3 '!$E$48</f>
        <v>2000</v>
      </c>
    </row>
    <row r="20" spans="1:29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67">
        <f t="shared" si="1"/>
        <v>76</v>
      </c>
      <c r="AB20" s="67">
        <f t="shared" si="0"/>
        <v>300</v>
      </c>
      <c r="AC20" s="67">
        <f>+'[2]Sheet3 '!$E$49</f>
        <v>3000</v>
      </c>
    </row>
    <row r="21" spans="1:29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67">
        <f t="shared" si="1"/>
        <v>690.55</v>
      </c>
      <c r="AB21" s="67">
        <f t="shared" si="0"/>
        <v>1110.2</v>
      </c>
      <c r="AC21" s="67">
        <f>+'[2]Sheet3 '!$E$50</f>
        <v>2000</v>
      </c>
    </row>
    <row r="22" spans="1:29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67">
        <f t="shared" si="1"/>
        <v>2460</v>
      </c>
      <c r="AB22" s="67">
        <f t="shared" si="0"/>
        <v>2050</v>
      </c>
      <c r="AC22" s="67">
        <f>+'[2]Sheet3 '!$E$51</f>
        <v>3000</v>
      </c>
    </row>
    <row r="23" spans="1:29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67">
        <f t="shared" si="1"/>
        <v>0</v>
      </c>
      <c r="AB23" s="67">
        <f t="shared" si="0"/>
        <v>600</v>
      </c>
      <c r="AC23" s="67">
        <f>+'[2]Sheet3 '!$E$52</f>
        <v>2000</v>
      </c>
    </row>
    <row r="24" spans="1:29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67">
        <f t="shared" si="1"/>
        <v>4742.3</v>
      </c>
      <c r="AB24" s="67">
        <f t="shared" si="1"/>
        <v>5371</v>
      </c>
      <c r="AC24" s="67">
        <f>+'[2]Sheet3 '!$E$53</f>
        <v>6000</v>
      </c>
    </row>
    <row r="25" spans="1:29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67">
        <f t="shared" si="1"/>
        <v>10653.815</v>
      </c>
      <c r="AB25" s="67">
        <f t="shared" si="1"/>
        <v>16685.947</v>
      </c>
      <c r="AC25" s="67">
        <f>+'[2]Sheet3 '!$E$54</f>
        <v>5000</v>
      </c>
    </row>
    <row r="26" spans="1:29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67">
        <f t="shared" si="1"/>
        <v>7313.624</v>
      </c>
      <c r="AB26" s="67">
        <f t="shared" si="1"/>
        <v>12791</v>
      </c>
      <c r="AC26" s="67">
        <f>+'[2]Sheet3 '!$E$57</f>
        <v>6980</v>
      </c>
    </row>
    <row r="27" spans="1:29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67">
        <f t="shared" si="1"/>
        <v>6305.2</v>
      </c>
      <c r="AB27" s="67">
        <f t="shared" si="1"/>
        <v>9092</v>
      </c>
      <c r="AC27" s="67">
        <f>+'[2]Sheet3 '!$E$60</f>
        <v>5000</v>
      </c>
    </row>
    <row r="28" spans="1:29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67">
        <f t="shared" si="1"/>
        <v>907.9</v>
      </c>
      <c r="AB28" s="67">
        <f t="shared" si="1"/>
        <v>2827.8</v>
      </c>
      <c r="AC28" s="67">
        <f>+'[2]Sheet3 '!$E$61</f>
        <v>5500</v>
      </c>
    </row>
    <row r="29" spans="1:29" s="5" customFormat="1" ht="25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67">
        <f t="shared" si="1"/>
        <v>2418.749</v>
      </c>
      <c r="AB29" s="67">
        <f t="shared" si="1"/>
        <v>2967.01</v>
      </c>
      <c r="AC29" s="67">
        <f>+'[2]Sheet3 '!$E$64</f>
        <v>3100</v>
      </c>
    </row>
    <row r="30" spans="1:29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67">
        <f t="shared" si="1"/>
        <v>7613.246999999999</v>
      </c>
      <c r="AB30" s="67">
        <f t="shared" si="1"/>
        <v>8664.007</v>
      </c>
      <c r="AC30" s="67">
        <f>+'[2]Sheet3 '!$E$67</f>
        <v>11820</v>
      </c>
    </row>
    <row r="31" spans="1:29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67">
        <f t="shared" si="1"/>
        <v>2154.53</v>
      </c>
      <c r="AB31" s="67">
        <f t="shared" si="1"/>
        <v>2816.2</v>
      </c>
      <c r="AC31" s="67">
        <f>+'[2]Sheet3 '!$E$70</f>
        <v>3000</v>
      </c>
    </row>
    <row r="32" spans="1:29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67">
        <f t="shared" si="1"/>
        <v>6548.539999999999</v>
      </c>
      <c r="AB32" s="67">
        <f t="shared" si="1"/>
        <v>15336.853000000001</v>
      </c>
      <c r="AC32" s="67">
        <f>+'[2]Sheet3 '!$E$71</f>
        <v>12840</v>
      </c>
    </row>
    <row r="33" spans="1:29" s="5" customFormat="1" ht="34.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67">
        <f t="shared" si="1"/>
        <v>204471.82899999997</v>
      </c>
      <c r="AB33" s="67">
        <f t="shared" si="1"/>
        <v>301777.75</v>
      </c>
      <c r="AC33" s="67">
        <f>+'[2]Sheet3 '!$E$91</f>
        <v>338977.75</v>
      </c>
    </row>
    <row r="34" spans="1:29" s="5" customFormat="1" ht="29.25" customHeight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67">
        <f t="shared" si="1"/>
        <v>150</v>
      </c>
      <c r="AB34" s="67">
        <f t="shared" si="1"/>
        <v>200</v>
      </c>
      <c r="AC34" s="67">
        <v>0</v>
      </c>
    </row>
    <row r="35" spans="1:29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67">
        <f t="shared" si="1"/>
        <v>12668.6</v>
      </c>
      <c r="AB35" s="67">
        <f t="shared" si="1"/>
        <v>6822.25</v>
      </c>
      <c r="AC35" s="67">
        <f>+'[2]Sheet3 '!$E$109</f>
        <v>6822.25</v>
      </c>
    </row>
    <row r="36" spans="1:29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67">
        <f t="shared" si="1"/>
        <v>7956.382</v>
      </c>
      <c r="AB36" s="67">
        <f t="shared" si="1"/>
        <v>824</v>
      </c>
      <c r="AC36" s="67">
        <v>0</v>
      </c>
    </row>
    <row r="37" spans="1:29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67">
        <f t="shared" si="1"/>
        <v>25233.9</v>
      </c>
      <c r="AB37" s="67">
        <f t="shared" si="1"/>
        <v>30890</v>
      </c>
      <c r="AC37" s="67">
        <f>+'[2]Sheet3 '!$E$142</f>
        <v>20000</v>
      </c>
    </row>
    <row r="38" spans="1:29" s="5" customFormat="1" ht="34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67">
        <f t="shared" si="1"/>
        <v>160.12</v>
      </c>
      <c r="AB38" s="67">
        <f t="shared" si="1"/>
        <v>1070</v>
      </c>
      <c r="AC38" s="67">
        <f>+'[2]Sheet3 '!$E$151</f>
        <v>1200</v>
      </c>
    </row>
    <row r="39" spans="1:29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67">
        <f t="shared" si="1"/>
        <v>635.8</v>
      </c>
      <c r="AB39" s="67">
        <f t="shared" si="1"/>
        <v>1283.8</v>
      </c>
      <c r="AC39" s="67">
        <f>+'[2]Sheet3 '!$E$156</f>
        <v>2100</v>
      </c>
    </row>
    <row r="40" spans="1:29" s="5" customFormat="1" ht="34.5" customHeight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67">
        <f t="shared" si="1"/>
        <v>0</v>
      </c>
      <c r="AB40" s="67">
        <f t="shared" si="1"/>
        <v>150</v>
      </c>
      <c r="AC40" s="67">
        <v>0</v>
      </c>
    </row>
    <row r="41" spans="1:29" s="5" customFormat="1" ht="34.5" customHeight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67">
        <f t="shared" si="1"/>
        <v>0</v>
      </c>
      <c r="AB41" s="67">
        <f t="shared" si="1"/>
        <v>1500</v>
      </c>
      <c r="AC41" s="67">
        <v>0</v>
      </c>
    </row>
    <row r="42" spans="1:29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67">
        <f t="shared" si="1"/>
        <v>0</v>
      </c>
      <c r="AB42" s="67">
        <f t="shared" si="1"/>
        <v>31689.5</v>
      </c>
      <c r="AC42" s="67">
        <f>+'[2]Sheet3 '!$E$173</f>
        <v>54000</v>
      </c>
    </row>
    <row r="43" spans="1:30" s="5" customFormat="1" ht="23.25" customHeight="1">
      <c r="A43" s="119"/>
      <c r="B43" s="120" t="s">
        <v>8</v>
      </c>
      <c r="C43" s="70">
        <f aca="true" t="shared" si="2" ref="C43:J43">SUM(C7:C42)</f>
        <v>244655.68400000004</v>
      </c>
      <c r="D43" s="70">
        <f t="shared" si="2"/>
        <v>320000</v>
      </c>
      <c r="E43" s="121">
        <f t="shared" si="2"/>
        <v>0</v>
      </c>
      <c r="F43" s="121">
        <f t="shared" si="2"/>
        <v>85130</v>
      </c>
      <c r="G43" s="70">
        <f t="shared" si="2"/>
        <v>110274.8</v>
      </c>
      <c r="H43" s="121">
        <f t="shared" si="2"/>
        <v>3050</v>
      </c>
      <c r="I43" s="121">
        <f t="shared" si="2"/>
        <v>65865.5</v>
      </c>
      <c r="J43" s="121">
        <f t="shared" si="2"/>
        <v>96884</v>
      </c>
      <c r="K43" s="121">
        <f aca="true" t="shared" si="3" ref="K43:AC43">SUM(K7:K42)</f>
        <v>5600</v>
      </c>
      <c r="L43" s="121">
        <f t="shared" si="3"/>
        <v>41826.7</v>
      </c>
      <c r="M43" s="121">
        <f t="shared" si="3"/>
        <v>81981.9</v>
      </c>
      <c r="N43" s="121">
        <f t="shared" si="3"/>
        <v>0</v>
      </c>
      <c r="O43" s="121">
        <f t="shared" si="3"/>
        <v>38834.899999999994</v>
      </c>
      <c r="P43" s="121">
        <f t="shared" si="3"/>
        <v>53628.5</v>
      </c>
      <c r="Q43" s="121">
        <f t="shared" si="3"/>
        <v>2510</v>
      </c>
      <c r="R43" s="121">
        <f t="shared" si="3"/>
        <v>52139.899999999994</v>
      </c>
      <c r="S43" s="121">
        <f t="shared" si="3"/>
        <v>79030.7</v>
      </c>
      <c r="T43" s="121">
        <f t="shared" si="3"/>
        <v>0</v>
      </c>
      <c r="U43" s="121">
        <f t="shared" si="3"/>
        <v>39726.305</v>
      </c>
      <c r="V43" s="121">
        <f t="shared" si="3"/>
        <v>50392.509</v>
      </c>
      <c r="W43" s="121">
        <f t="shared" si="3"/>
        <v>0</v>
      </c>
      <c r="X43" s="121">
        <f t="shared" si="3"/>
        <v>33815.90000000001</v>
      </c>
      <c r="Y43" s="121">
        <f t="shared" si="3"/>
        <v>45773.6</v>
      </c>
      <c r="Z43" s="121">
        <f t="shared" si="3"/>
        <v>0</v>
      </c>
      <c r="AA43" s="70">
        <f t="shared" si="3"/>
        <v>601994.889</v>
      </c>
      <c r="AB43" s="70">
        <f t="shared" si="3"/>
        <v>837966.0090000001</v>
      </c>
      <c r="AC43" s="70">
        <f t="shared" si="3"/>
        <v>1077000</v>
      </c>
      <c r="AD43" s="148"/>
    </row>
    <row r="44" spans="1:29" s="5" customFormat="1" ht="21.75" customHeight="1">
      <c r="A44" s="28">
        <v>5112</v>
      </c>
      <c r="B44" s="7" t="s">
        <v>49</v>
      </c>
      <c r="C44" s="67">
        <v>31846.111</v>
      </c>
      <c r="D44" s="128">
        <v>163151</v>
      </c>
      <c r="E44" s="4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67">
        <f t="shared" si="1"/>
        <v>70010.21100000001</v>
      </c>
      <c r="AB44" s="67">
        <f>+D44+G44+J44+M44+P44+S44+V44+Y44</f>
        <v>367903.31399999995</v>
      </c>
      <c r="AC44" s="67">
        <v>761379.31</v>
      </c>
    </row>
    <row r="45" spans="1:29" s="5" customFormat="1" ht="34.5" customHeight="1">
      <c r="A45" s="27">
        <v>5113</v>
      </c>
      <c r="B45" s="7" t="s">
        <v>50</v>
      </c>
      <c r="C45" s="67">
        <v>21043.3</v>
      </c>
      <c r="D45" s="129">
        <v>56329.6</v>
      </c>
      <c r="E45" s="4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67">
        <f t="shared" si="1"/>
        <v>86847.18800000001</v>
      </c>
      <c r="AB45" s="67">
        <f t="shared" si="1"/>
        <v>224738.74</v>
      </c>
      <c r="AC45" s="67">
        <v>155817.472</v>
      </c>
    </row>
    <row r="46" spans="1:29" s="5" customFormat="1" ht="20.25" customHeight="1">
      <c r="A46" s="27">
        <v>5121</v>
      </c>
      <c r="B46" s="7" t="s">
        <v>19</v>
      </c>
      <c r="C46" s="67">
        <v>0</v>
      </c>
      <c r="D46" s="130"/>
      <c r="E46" s="36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67">
        <f aca="true" t="shared" si="4" ref="AA46:AB52">+C46+F46+I46+L46+O46+R46+U46+X46</f>
        <v>145</v>
      </c>
      <c r="AB46" s="67">
        <f t="shared" si="4"/>
        <v>200</v>
      </c>
      <c r="AC46" s="67">
        <v>0</v>
      </c>
    </row>
    <row r="47" spans="1:29" s="5" customFormat="1" ht="18" customHeight="1">
      <c r="A47" s="27">
        <v>5122</v>
      </c>
      <c r="B47" s="7" t="s">
        <v>51</v>
      </c>
      <c r="C47" s="67">
        <v>1471.22</v>
      </c>
      <c r="D47" s="130">
        <v>6500</v>
      </c>
      <c r="E47" s="4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67">
        <f t="shared" si="4"/>
        <v>8042.629999999999</v>
      </c>
      <c r="AB47" s="67">
        <f t="shared" si="4"/>
        <v>26243.839</v>
      </c>
      <c r="AC47" s="67">
        <v>13000</v>
      </c>
    </row>
    <row r="48" spans="1:29" s="5" customFormat="1" ht="18.75" customHeight="1">
      <c r="A48" s="27">
        <v>5129</v>
      </c>
      <c r="B48" s="7" t="s">
        <v>120</v>
      </c>
      <c r="C48" s="67"/>
      <c r="D48" s="130"/>
      <c r="E48" s="4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67">
        <f t="shared" si="4"/>
        <v>1450</v>
      </c>
      <c r="AB48" s="67">
        <f t="shared" si="4"/>
        <v>800</v>
      </c>
      <c r="AC48" s="67">
        <v>0</v>
      </c>
    </row>
    <row r="49" spans="1:29" s="5" customFormat="1" ht="17.25" customHeight="1">
      <c r="A49" s="27">
        <v>5131</v>
      </c>
      <c r="B49" s="7" t="s">
        <v>122</v>
      </c>
      <c r="C49" s="67"/>
      <c r="D49" s="130"/>
      <c r="E49" s="4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67">
        <f t="shared" si="4"/>
        <v>599.5</v>
      </c>
      <c r="AB49" s="67">
        <f t="shared" si="4"/>
        <v>0</v>
      </c>
      <c r="AC49" s="67">
        <v>0</v>
      </c>
    </row>
    <row r="50" spans="1:29" s="5" customFormat="1" ht="25.5" customHeight="1">
      <c r="A50" s="27">
        <v>5132</v>
      </c>
      <c r="B50" s="7" t="s">
        <v>121</v>
      </c>
      <c r="C50" s="67"/>
      <c r="D50" s="130"/>
      <c r="E50" s="4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67">
        <f t="shared" si="4"/>
        <v>0</v>
      </c>
      <c r="AB50" s="67">
        <f t="shared" si="4"/>
        <v>300</v>
      </c>
      <c r="AC50" s="67">
        <v>0</v>
      </c>
    </row>
    <row r="51" spans="1:29" s="5" customFormat="1" ht="21" customHeight="1">
      <c r="A51" s="27">
        <v>5134</v>
      </c>
      <c r="B51" s="7" t="s">
        <v>83</v>
      </c>
      <c r="C51" s="67">
        <v>300</v>
      </c>
      <c r="D51" s="130">
        <v>6000</v>
      </c>
      <c r="E51" s="4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67">
        <f t="shared" si="4"/>
        <v>5023.67</v>
      </c>
      <c r="AB51" s="67">
        <f t="shared" si="4"/>
        <v>21085.5</v>
      </c>
      <c r="AC51" s="67">
        <v>50000</v>
      </c>
    </row>
    <row r="52" spans="1:29" s="5" customFormat="1" ht="22.5" customHeight="1">
      <c r="A52" s="27">
        <v>5221</v>
      </c>
      <c r="B52" s="7" t="s">
        <v>123</v>
      </c>
      <c r="C52" s="67"/>
      <c r="D52" s="130"/>
      <c r="E52" s="4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67">
        <f t="shared" si="4"/>
        <v>3860</v>
      </c>
      <c r="AB52" s="67">
        <f t="shared" si="4"/>
        <v>980</v>
      </c>
      <c r="AC52" s="67">
        <v>0</v>
      </c>
    </row>
    <row r="53" spans="1:29" s="5" customFormat="1" ht="24" customHeight="1">
      <c r="A53" s="119"/>
      <c r="B53" s="120" t="s">
        <v>21</v>
      </c>
      <c r="C53" s="70">
        <f aca="true" t="shared" si="5" ref="C53:J53">+C43+C44+C45+C46+C47+C48+C50+C51</f>
        <v>299316.315</v>
      </c>
      <c r="D53" s="70">
        <f t="shared" si="5"/>
        <v>551980.6</v>
      </c>
      <c r="E53" s="121">
        <f t="shared" si="5"/>
        <v>0</v>
      </c>
      <c r="F53" s="121">
        <f t="shared" si="5"/>
        <v>104051.8</v>
      </c>
      <c r="G53" s="70">
        <f t="shared" si="5"/>
        <v>281454.1</v>
      </c>
      <c r="H53" s="121">
        <f t="shared" si="5"/>
        <v>3050</v>
      </c>
      <c r="I53" s="121">
        <f t="shared" si="5"/>
        <v>70345.4</v>
      </c>
      <c r="J53" s="121">
        <f t="shared" si="5"/>
        <v>176582.3</v>
      </c>
      <c r="K53" s="121">
        <f>SUM(K7:K47)</f>
        <v>11200</v>
      </c>
      <c r="L53" s="121">
        <f>+L43+L44+L45+L46+L47+L48+L49+L50+L51</f>
        <v>81661.49999999999</v>
      </c>
      <c r="M53" s="121">
        <f>+M43+M44+M45+M46+M47+M48+M49+M50+M51</f>
        <v>81981.9</v>
      </c>
      <c r="N53" s="121">
        <f>SUM(N7:N47)</f>
        <v>0</v>
      </c>
      <c r="O53" s="121">
        <f>+O43+O44+O45+O46+O47+O48+O49+O50+O51</f>
        <v>48013.899999999994</v>
      </c>
      <c r="P53" s="121">
        <f>+P43+P44+P45+P46+P47+P48+P49+P50+P51</f>
        <v>53628.5</v>
      </c>
      <c r="Q53" s="121">
        <f aca="true" t="shared" si="6" ref="Q53:Z53">+Q43+Q44+Q45+Q46+Q47+Q48+Q49+Q50+Q51+Q52</f>
        <v>2510</v>
      </c>
      <c r="R53" s="121">
        <f t="shared" si="6"/>
        <v>75404.79999999999</v>
      </c>
      <c r="S53" s="121">
        <f t="shared" si="6"/>
        <v>101390.7</v>
      </c>
      <c r="T53" s="121">
        <f t="shared" si="6"/>
        <v>0</v>
      </c>
      <c r="U53" s="121">
        <f t="shared" si="6"/>
        <v>58142.37299999999</v>
      </c>
      <c r="V53" s="121">
        <f t="shared" si="6"/>
        <v>77891.385</v>
      </c>
      <c r="W53" s="121">
        <f t="shared" si="6"/>
        <v>0</v>
      </c>
      <c r="X53" s="121">
        <f t="shared" si="6"/>
        <v>41037.00000000001</v>
      </c>
      <c r="Y53" s="121">
        <f t="shared" si="6"/>
        <v>155307.917</v>
      </c>
      <c r="Z53" s="121">
        <f t="shared" si="6"/>
        <v>0</v>
      </c>
      <c r="AA53" s="70">
        <f>SUM(AA7:AA51)</f>
        <v>1376107.977</v>
      </c>
      <c r="AB53" s="70">
        <f>SUM(AB7:AB51)</f>
        <v>2317203.4110000003</v>
      </c>
      <c r="AC53" s="70">
        <f>AC43+AC44+AC45+AC46+AC47+AC48+AC49+AC50+AC51+AC52</f>
        <v>2057196.7820000001</v>
      </c>
    </row>
    <row r="54" spans="1:29" ht="34.5" customHeight="1">
      <c r="A54" s="199" t="s">
        <v>118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</row>
    <row r="55" spans="1:29" ht="34.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</row>
    <row r="56" spans="1:6" ht="34.5" customHeight="1">
      <c r="A56" s="6"/>
      <c r="B56" s="6"/>
      <c r="C56" s="126"/>
      <c r="D56" s="126"/>
      <c r="E56" s="46"/>
      <c r="F56" s="46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28">
    <mergeCell ref="X5:Z5"/>
    <mergeCell ref="A55:AC55"/>
    <mergeCell ref="O2:Q2"/>
    <mergeCell ref="R2:T2"/>
    <mergeCell ref="U2:W2"/>
    <mergeCell ref="X2:Z2"/>
    <mergeCell ref="AA2:AC2"/>
    <mergeCell ref="L5:N5"/>
    <mergeCell ref="O5:Q5"/>
    <mergeCell ref="R5:T5"/>
    <mergeCell ref="U5:W5"/>
    <mergeCell ref="C2:E2"/>
    <mergeCell ref="F2:H2"/>
    <mergeCell ref="I2:K2"/>
    <mergeCell ref="L2:N2"/>
    <mergeCell ref="C5:E5"/>
    <mergeCell ref="F5:H5"/>
    <mergeCell ref="I5:K5"/>
    <mergeCell ref="AB1:AC1"/>
    <mergeCell ref="A3:AC3"/>
    <mergeCell ref="A4:AC4"/>
    <mergeCell ref="A5:B6"/>
    <mergeCell ref="A54:AC54"/>
    <mergeCell ref="AA5:AA6"/>
    <mergeCell ref="AB5:AB6"/>
    <mergeCell ref="AC5:AC6"/>
    <mergeCell ref="C1:D1"/>
    <mergeCell ref="A2:B2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18" t="s">
        <v>119</v>
      </c>
      <c r="B2" s="218"/>
      <c r="C2" s="224" t="s">
        <v>85</v>
      </c>
      <c r="D2" s="224"/>
      <c r="E2" s="224"/>
      <c r="F2" s="224" t="s">
        <v>86</v>
      </c>
      <c r="G2" s="224"/>
      <c r="H2" s="224"/>
      <c r="I2" s="224" t="s">
        <v>87</v>
      </c>
      <c r="J2" s="224"/>
      <c r="K2" s="224"/>
      <c r="L2" s="224" t="s">
        <v>88</v>
      </c>
      <c r="M2" s="224"/>
      <c r="N2" s="224"/>
      <c r="O2" s="224" t="s">
        <v>89</v>
      </c>
      <c r="P2" s="224"/>
      <c r="Q2" s="224"/>
      <c r="R2" s="224" t="s">
        <v>90</v>
      </c>
      <c r="S2" s="224"/>
      <c r="T2" s="224"/>
      <c r="U2" s="224" t="s">
        <v>91</v>
      </c>
      <c r="V2" s="224"/>
      <c r="W2" s="224"/>
      <c r="X2" s="224" t="s">
        <v>92</v>
      </c>
      <c r="Y2" s="224"/>
      <c r="Z2" s="224"/>
      <c r="AA2" s="224" t="s">
        <v>21</v>
      </c>
      <c r="AB2" s="224"/>
      <c r="AC2" s="224"/>
    </row>
    <row r="3" spans="1:29" ht="37.5" customHeight="1">
      <c r="A3" s="218"/>
      <c r="B3" s="218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15">
        <v>21</v>
      </c>
      <c r="B24" s="227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15"/>
      <c r="B25" s="227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26"/>
      <c r="D36" s="226"/>
      <c r="E36" s="226"/>
      <c r="F36" s="226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  <mergeCell ref="L2:N2"/>
    <mergeCell ref="O2:Q2"/>
    <mergeCell ref="R2:T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28" t="s">
        <v>14</v>
      </c>
      <c r="F1" s="228"/>
    </row>
    <row r="2" spans="2:7" ht="58.5" customHeight="1">
      <c r="B2" s="6"/>
      <c r="C2" s="6"/>
      <c r="D2" s="229" t="s">
        <v>110</v>
      </c>
      <c r="E2" s="229"/>
      <c r="F2" s="229"/>
      <c r="G2" s="47"/>
    </row>
    <row r="3" spans="1:6" ht="30.75" customHeight="1">
      <c r="A3" s="3"/>
      <c r="B3" s="212" t="s">
        <v>109</v>
      </c>
      <c r="C3" s="212"/>
      <c r="D3" s="212"/>
      <c r="E3" s="212"/>
      <c r="F3" s="212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24" t="s">
        <v>85</v>
      </c>
      <c r="E5" s="224"/>
      <c r="F5" s="224"/>
      <c r="G5" s="224" t="s">
        <v>86</v>
      </c>
      <c r="H5" s="224"/>
      <c r="I5" s="224"/>
      <c r="J5" s="224" t="s">
        <v>87</v>
      </c>
      <c r="K5" s="224"/>
      <c r="L5" s="224"/>
      <c r="M5" s="224" t="s">
        <v>88</v>
      </c>
      <c r="N5" s="224"/>
      <c r="O5" s="224"/>
      <c r="P5" s="224" t="s">
        <v>89</v>
      </c>
      <c r="Q5" s="224"/>
      <c r="R5" s="224"/>
      <c r="S5" s="224" t="s">
        <v>90</v>
      </c>
      <c r="T5" s="224"/>
      <c r="U5" s="224"/>
      <c r="V5" s="224" t="s">
        <v>91</v>
      </c>
      <c r="W5" s="224"/>
      <c r="X5" s="224"/>
      <c r="Y5" s="224" t="s">
        <v>92</v>
      </c>
      <c r="Z5" s="224"/>
      <c r="AA5" s="224"/>
      <c r="AB5" s="224" t="s">
        <v>21</v>
      </c>
      <c r="AC5" s="224"/>
      <c r="AD5" s="224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26"/>
      <c r="E54" s="226"/>
      <c r="F54" s="226"/>
      <c r="G54" s="226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B3:F3"/>
    <mergeCell ref="E1:F1"/>
    <mergeCell ref="D2:F2"/>
    <mergeCell ref="D54:G54"/>
    <mergeCell ref="D5:F5"/>
    <mergeCell ref="G5:I5"/>
    <mergeCell ref="AB5:AD5"/>
    <mergeCell ref="J5:L5"/>
    <mergeCell ref="M5:O5"/>
    <mergeCell ref="P5:R5"/>
    <mergeCell ref="S5:U5"/>
    <mergeCell ref="V5:X5"/>
    <mergeCell ref="Y5:AA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2022-03-31T15:24:12Z</cp:lastPrinted>
  <dcterms:created xsi:type="dcterms:W3CDTF">2009-12-03T06:01:35Z</dcterms:created>
  <dcterms:modified xsi:type="dcterms:W3CDTF">2022-04-01T05:33:17Z</dcterms:modified>
  <cp:category/>
  <cp:version/>
  <cp:contentType/>
  <cp:contentStatus/>
</cp:coreProperties>
</file>