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28800" windowHeight="12225" activeTab="5"/>
  </bookViews>
  <sheets>
    <sheet name="Գ.հ.ԱՊԱՌՔ" sheetId="1" r:id="rId1"/>
    <sheet name="EKAMUT - 2022" sheetId="2" state="hidden" r:id="rId2"/>
    <sheet name="Ekamut-2022" sheetId="3" state="hidden" r:id="rId3"/>
    <sheet name="Եկամուտ-2023" sheetId="4" r:id="rId4"/>
    <sheet name="Ծախս-գործ-2023" sheetId="5" r:id="rId5"/>
    <sheet name="Ծախս-տնտ-2023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<sst xmlns="http://schemas.openxmlformats.org/spreadsheetml/2006/main" count="522" uniqueCount="159">
  <si>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</si>
  <si>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</si>
  <si>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</si>
  <si>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</si>
  <si>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</si>
  <si>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</si>
  <si>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</si>
  <si>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</si>
  <si>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</si>
  <si>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</si>
  <si>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</si>
  <si>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</si>
  <si>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</si>
  <si>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</si>
  <si>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</si>
  <si>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</si>
  <si>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</si>
  <si>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</si>
  <si>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</si>
  <si>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</si>
  <si>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</si>
  <si>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</si>
  <si>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</si>
  <si>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</si>
  <si>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</si>
  <si>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</si>
  <si>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</si>
  <si>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</si>
  <si>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</si>
  <si>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</si>
  <si>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</si>
  <si>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</si>
  <si>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</si>
  <si>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</si>
  <si>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</si>
  <si>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</si>
  <si>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</si>
  <si>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</si>
  <si>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</si>
  <si>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</si>
  <si>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</si>
  <si>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</si>
  <si>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</si>
  <si>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</si>
  <si>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</si>
  <si>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</si>
  <si>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</si>
  <si>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</si>
  <si>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</si>
  <si>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</si>
  <si>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</si>
  <si>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</si>
  <si>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</si>
  <si>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</si>
  <si>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</si>
  <si>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</si>
  <si>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</si>
  <si>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</si>
  <si>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</si>
  <si>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</si>
  <si>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</si>
  <si>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</si>
  <si>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</si>
  <si>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</si>
  <si>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</si>
  <si>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</si>
  <si>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</si>
  <si>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</si>
  <si>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</si>
  <si>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</si>
  <si>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</si>
  <si>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</si>
  <si>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</si>
  <si>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</si>
  <si>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</si>
  <si>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</si>
  <si>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</si>
  <si>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</si>
  <si>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</si>
  <si>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</si>
  <si>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</si>
  <si>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</si>
  <si>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</si>
  <si>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</si>
  <si>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</si>
  <si>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</si>
  <si>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</si>
  <si>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</si>
  <si>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</si>
  <si>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</si>
  <si>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</si>
  <si>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</si>
  <si>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</si>
  <si>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</si>
  <si>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</si>
  <si>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</si>
  <si>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</si>
  <si>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</si>
  <si>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</si>
  <si>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</si>
  <si>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</si>
  <si>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</si>
  <si>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</si>
  <si>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</si>
  <si>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</si>
  <si>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</si>
  <si>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</si>
  <si>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</si>
  <si>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</si>
  <si>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</si>
  <si>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</si>
  <si>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</si>
  <si>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</si>
  <si>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</si>
  <si>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</si>
  <si>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</si>
  <si>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</si>
  <si>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</si>
  <si>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</si>
  <si>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</si>
  <si>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</si>
  <si>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</si>
  <si>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</si>
  <si>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</si>
  <si>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</si>
  <si>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</si>
  <si>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</si>
  <si>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</si>
  <si>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</si>
  <si>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</si>
  <si>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</si>
  <si>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</si>
  <si>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</si>
  <si>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</si>
  <si>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</si>
  <si>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</si>
  <si>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Հավելված 1</t>
  </si>
  <si>
    <t>Կ.Տ.       ՀԱՄԱՅՆՔԻ ՂԵԿԱՎԱՐ`</t>
  </si>
  <si>
    <t>Դ.ՄԻՆԱՍՅԱՆ</t>
  </si>
  <si>
    <t>2022թ. Հաստատված</t>
  </si>
  <si>
    <t>2023թ. Կանխատեսվող</t>
  </si>
  <si>
    <t>2021թ. Փաստացի</t>
  </si>
  <si>
    <t>Հանգիստ մշակույթ և կրոն</t>
  </si>
  <si>
    <t>ՀԱՅԱՍՏԱՆԻ ՀԱՆՐԱՊԵՏՈՒԹՅԱՆ ԱՐՄԱՎԻՐԻ ՄԱՐԶԻ ՓԱՐԱՔԱՐ  ՀԱՄԱՅՆՔԻ 2023 ԹՎԱԿԱՆԻ ԲՅՈՒՋԵԻ ԵԿԱՄՈՒՏՆԵՐԻ ՀԱՄԵՄԱՏԱԿԱՆԸ</t>
  </si>
  <si>
    <t>ՀԱՅԱՍՏԱՆԻ ՀԱՆՐԱՊԵՏՈՒԹՅԱՆ ՓԱՐԱՔԱՐ ՀԱՄԱՅՆՔԻ 2023ԹՎԱԿԱՆԻ ԲՅՈՒՋԵԻ ԾԱԽՍԵՐԻ ՀԱՄԵՄԱՏԱԿԱՆԸ  ԸՍՏ ԳՈՐԾԱՌՆԱԿԱՆ ԴԱՍԱԿԱՐԳՄԱՆ</t>
  </si>
  <si>
    <t>ՀԱՅԱՍՏԱՆԻ ՀԱՆՐԱՊԵՏՈՒԹՅԱՆ ՓԱՐԱՔԱՐ  ՀԱՄԱՅՆՔԻ 2023 ԹՎԱԿԱՆԻ ԲՅՈՒՋԵԻ ԾԱԽՍԵՐԻ ՀԱՄԵՄԱՏԱԿԱՆԸ  ԸՍՏ  ՏՆՏԵՍԱԳԻՏԱԿԱՆ ԴԱՍԱԿԱՐԳՄԱՆ</t>
  </si>
  <si>
    <t>ապառքը տարեսկզբի դրությամբ     01.01.2022թ.</t>
  </si>
  <si>
    <t>ապառքը տարեվերջի դրությամբ 30.12.2022թ.</t>
  </si>
  <si>
    <t>Վարչական բյուջեի ազատ մնացորդ</t>
  </si>
  <si>
    <t>ì³ñã³Ï³Ý µÛáõç»Ç å³Ñáõëï³ÛÇÝ ýáÝ¹Çó ýáÝ¹³ÛÇÝ µÛáõç» Ï³ï³ñíáÕ Ñ³ïÏ³óáõÙÝ»ñÇó Ùáõïù»ñ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</si>
  <si>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</t>
  </si>
  <si>
    <t>Ընդամենը ֆոնդային բյուջե</t>
  </si>
  <si>
    <t>Հանգստի և սպորտի ծառայություններ</t>
  </si>
  <si>
    <t>Տարբերություն</t>
  </si>
  <si>
    <t>2021թ. փաստացի</t>
  </si>
  <si>
    <t>Հայաստանի Հանրապետության Արմավիրի մարզի Փարաքար համայնքի 2023 թվականի ավագանու մարտի   2 -ի   նիստի   N _   -Ն որոշման</t>
  </si>
  <si>
    <t>Հայաստանի Հանրապետության Արմավիրի մարզի Փարաքար համայնքի 2023 թվականի ավագանու  մարտի 2 -ի   նիստի   N ___ -Ն որոշման</t>
  </si>
  <si>
    <t>Հայաստանի Հանրապետության Արմավիրի մարզի Փարաքար համայնքի 2023 թվականի ավագանու մարտի  2-ի   նիստի   N ___ -Ն որոշման</t>
  </si>
  <si>
    <t>Հայաստանի Հանրապետության Արմավիրի մարզի Փարաքար համայնքի 2023 թվականի ավագանու  մարտի 2-ի  նիստի   N ___ -Ն որոշման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</si>
</sst>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"/>
    <numFmt numFmtId="202" formatCode="#,##0.0"/>
  </numFmts>
  <fonts count="61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GHEA Grapalat"/>
      <family val="3"/>
    </font>
    <font>
      <sz val="11"/>
      <color indexed="10"/>
      <name val="Arial Cyr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  <font>
      <sz val="11"/>
      <color rgb="FFFF0000"/>
      <name val="Arial Cyr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63" applyNumberFormat="1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2" fontId="2" fillId="33" borderId="10" xfId="6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7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6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6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10" fillId="33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33" borderId="0" xfId="0" applyFont="1" applyFill="1" applyAlignment="1">
      <alignment horizontal="right"/>
    </xf>
    <xf numFmtId="193" fontId="4" fillId="0" borderId="10" xfId="0" applyNumberFormat="1" applyFont="1" applyFill="1" applyBorder="1" applyAlignment="1">
      <alignment horizontal="right" vertical="center" wrapText="1"/>
    </xf>
    <xf numFmtId="19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10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193" fontId="11" fillId="33" borderId="0" xfId="0" applyNumberFormat="1" applyFont="1" applyFill="1" applyAlignment="1">
      <alignment horizontal="right" vertical="center"/>
    </xf>
    <xf numFmtId="1" fontId="11" fillId="0" borderId="0" xfId="0" applyNumberFormat="1" applyFont="1" applyAlignment="1">
      <alignment/>
    </xf>
    <xf numFmtId="202" fontId="4" fillId="0" borderId="10" xfId="0" applyNumberFormat="1" applyFont="1" applyFill="1" applyBorder="1" applyAlignment="1">
      <alignment horizontal="right" vertical="center" wrapText="1"/>
    </xf>
    <xf numFmtId="202" fontId="4" fillId="33" borderId="10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93" fontId="1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19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2" fontId="2" fillId="34" borderId="10" xfId="63" applyNumberFormat="1" applyFont="1" applyFill="1" applyBorder="1" applyAlignment="1">
      <alignment horizontal="right" vertical="center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02" fontId="0" fillId="0" borderId="0" xfId="0" applyNumberFormat="1" applyAlignment="1">
      <alignment horizontal="center" vertical="center" wrapText="1"/>
    </xf>
    <xf numFmtId="202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6" fillId="36" borderId="11" xfId="0" applyNumberFormat="1" applyFont="1" applyFill="1" applyBorder="1" applyAlignment="1">
      <alignment horizontal="center" vertical="center"/>
    </xf>
    <xf numFmtId="2" fontId="16" fillId="36" borderId="12" xfId="0" applyNumberFormat="1" applyFont="1" applyFill="1" applyBorder="1" applyAlignment="1">
      <alignment horizontal="center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34" borderId="11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33" borderId="0" xfId="0" applyFont="1" applyFill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6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d795954ec4854fd/Desktop/Byuje%202022/2023/&#1330;&#1397;&#1400;&#1410;&#1403;&#1381;%20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d795954ec4854fd/Desktop/Byuje%202022/2023/byuje/&#1330;&#1397;&#1400;&#1410;&#1403;&#1381;%202023-16.02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344000</v>
          </cell>
        </row>
        <row r="21">
          <cell r="E21">
            <v>88000</v>
          </cell>
        </row>
        <row r="22">
          <cell r="E22">
            <v>25700</v>
          </cell>
        </row>
        <row r="33">
          <cell r="E33">
            <v>2000</v>
          </cell>
        </row>
        <row r="34">
          <cell r="E34">
            <v>37000</v>
          </cell>
        </row>
        <row r="35">
          <cell r="E35">
            <v>79000</v>
          </cell>
        </row>
        <row r="36">
          <cell r="E36">
            <v>3000</v>
          </cell>
        </row>
        <row r="37">
          <cell r="E37">
            <v>980</v>
          </cell>
        </row>
        <row r="42">
          <cell r="E42">
            <v>2000</v>
          </cell>
        </row>
        <row r="47">
          <cell r="E47">
            <v>300</v>
          </cell>
        </row>
        <row r="48">
          <cell r="E48">
            <v>4000</v>
          </cell>
        </row>
        <row r="49">
          <cell r="E49">
            <v>2000</v>
          </cell>
        </row>
        <row r="50">
          <cell r="E50">
            <v>2000</v>
          </cell>
        </row>
        <row r="54">
          <cell r="E54">
            <v>6000</v>
          </cell>
        </row>
        <row r="57">
          <cell r="E57">
            <v>6990</v>
          </cell>
        </row>
        <row r="60">
          <cell r="E60">
            <v>10000</v>
          </cell>
        </row>
        <row r="64">
          <cell r="E64">
            <v>4000</v>
          </cell>
        </row>
        <row r="67">
          <cell r="E67">
            <v>11800</v>
          </cell>
        </row>
        <row r="70">
          <cell r="E70">
            <v>4000</v>
          </cell>
        </row>
        <row r="71">
          <cell r="E71">
            <v>29000</v>
          </cell>
        </row>
        <row r="91">
          <cell r="E91">
            <v>408988.7</v>
          </cell>
        </row>
        <row r="142">
          <cell r="E142">
            <v>16000</v>
          </cell>
        </row>
        <row r="151">
          <cell r="E151">
            <v>2000</v>
          </cell>
        </row>
        <row r="156">
          <cell r="E156">
            <v>3100</v>
          </cell>
        </row>
        <row r="182">
          <cell r="F182">
            <v>412000</v>
          </cell>
        </row>
        <row r="183">
          <cell r="F183">
            <v>110000</v>
          </cell>
        </row>
        <row r="187">
          <cell r="F187">
            <v>20000</v>
          </cell>
        </row>
        <row r="194">
          <cell r="F194">
            <v>21000</v>
          </cell>
        </row>
      </sheetData>
      <sheetData sheetId="5">
        <row r="356">
          <cell r="G356">
            <v>20000</v>
          </cell>
        </row>
        <row r="368">
          <cell r="G368">
            <v>45000</v>
          </cell>
        </row>
        <row r="407">
          <cell r="G407">
            <v>277000</v>
          </cell>
        </row>
        <row r="450">
          <cell r="G450">
            <v>16000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2">
        <row r="16">
          <cell r="H16">
            <v>438480</v>
          </cell>
        </row>
        <row r="36">
          <cell r="H36">
            <v>79853.85</v>
          </cell>
        </row>
        <row r="148">
          <cell r="H148">
            <v>145000</v>
          </cell>
        </row>
        <row r="151">
          <cell r="H151">
            <v>19390</v>
          </cell>
        </row>
        <row r="177">
          <cell r="H177">
            <v>25000</v>
          </cell>
        </row>
        <row r="310">
          <cell r="H310">
            <v>79276.15</v>
          </cell>
        </row>
      </sheetData>
      <sheetData sheetId="3">
        <row r="38">
          <cell r="E38">
            <v>300</v>
          </cell>
        </row>
        <row r="43">
          <cell r="E43">
            <v>5000</v>
          </cell>
        </row>
        <row r="53">
          <cell r="E53">
            <v>6000</v>
          </cell>
        </row>
        <row r="61">
          <cell r="E61">
            <v>5700</v>
          </cell>
        </row>
        <row r="173">
          <cell r="E173">
            <v>79276.15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28.5" customHeight="1">
      <c r="A1" s="6"/>
      <c r="B1" s="6"/>
      <c r="C1" s="6"/>
      <c r="D1" s="221" t="s">
        <v>136</v>
      </c>
      <c r="E1" s="221"/>
      <c r="F1" s="22"/>
    </row>
    <row r="2" spans="1:6" ht="75.75" customHeight="1">
      <c r="A2" s="6"/>
      <c r="B2" s="6"/>
      <c r="C2" s="222" t="s">
        <v>156</v>
      </c>
      <c r="D2" s="222"/>
      <c r="E2" s="222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220" t="s">
        <v>53</v>
      </c>
      <c r="B4" s="220"/>
      <c r="C4" s="220"/>
      <c r="D4" s="220"/>
      <c r="E4" s="220"/>
      <c r="F4" s="10"/>
    </row>
    <row r="5" spans="1:7" s="4" customFormat="1" ht="35.25" customHeight="1">
      <c r="A5" s="11"/>
      <c r="B5" s="13"/>
      <c r="C5" s="14"/>
      <c r="D5" s="15"/>
      <c r="E5" s="165" t="s">
        <v>54</v>
      </c>
      <c r="F5" s="10"/>
      <c r="G5" s="12"/>
    </row>
    <row r="6" spans="1:6" ht="71.25" customHeight="1">
      <c r="A6" s="205" t="s">
        <v>52</v>
      </c>
      <c r="B6" s="205" t="s">
        <v>55</v>
      </c>
      <c r="C6" s="205" t="s">
        <v>146</v>
      </c>
      <c r="D6" s="205" t="s">
        <v>147</v>
      </c>
      <c r="E6" s="205" t="s">
        <v>63</v>
      </c>
      <c r="F6" s="9"/>
    </row>
    <row r="7" spans="1:9" ht="15" customHeight="1">
      <c r="A7" s="167" t="s">
        <v>56</v>
      </c>
      <c r="B7" s="167">
        <v>1</v>
      </c>
      <c r="C7" s="179">
        <v>2</v>
      </c>
      <c r="D7" s="179">
        <v>3</v>
      </c>
      <c r="E7" s="180">
        <v>4</v>
      </c>
      <c r="F7" s="24"/>
      <c r="I7" s="168"/>
    </row>
    <row r="8" spans="1:9" ht="57" customHeight="1">
      <c r="A8" s="118">
        <v>1</v>
      </c>
      <c r="B8" s="181" t="s">
        <v>57</v>
      </c>
      <c r="C8" s="34">
        <v>78106.6</v>
      </c>
      <c r="D8" s="34"/>
      <c r="E8" s="182">
        <v>0</v>
      </c>
      <c r="F8" s="25"/>
      <c r="G8" s="168"/>
      <c r="H8" s="17"/>
      <c r="I8" s="168"/>
    </row>
    <row r="9" spans="1:8" ht="37.5" customHeight="1">
      <c r="A9" s="118">
        <v>2</v>
      </c>
      <c r="B9" s="181" t="s">
        <v>58</v>
      </c>
      <c r="C9" s="34">
        <v>73609.1</v>
      </c>
      <c r="D9" s="34"/>
      <c r="E9" s="182">
        <v>0</v>
      </c>
      <c r="F9" s="25"/>
      <c r="G9" s="17"/>
      <c r="H9" s="17"/>
    </row>
    <row r="10" spans="1:8" ht="37.5" customHeight="1">
      <c r="A10" s="118">
        <v>3</v>
      </c>
      <c r="B10" s="181" t="s">
        <v>76</v>
      </c>
      <c r="C10" s="34">
        <v>94241</v>
      </c>
      <c r="D10" s="34">
        <v>79578.69</v>
      </c>
      <c r="E10" s="182">
        <v>128903</v>
      </c>
      <c r="F10" s="25"/>
      <c r="G10" s="17"/>
      <c r="H10" s="17"/>
    </row>
    <row r="11" spans="1:9" ht="28.5" customHeight="1">
      <c r="A11" s="118">
        <v>4</v>
      </c>
      <c r="B11" s="181" t="s">
        <v>59</v>
      </c>
      <c r="C11" s="34">
        <v>115954</v>
      </c>
      <c r="D11" s="34">
        <v>264685.094</v>
      </c>
      <c r="E11" s="182">
        <v>206100</v>
      </c>
      <c r="F11" s="25"/>
      <c r="G11" s="168"/>
      <c r="H11" s="17"/>
      <c r="I11" s="168"/>
    </row>
    <row r="12" spans="1:6" ht="35.25" customHeight="1">
      <c r="A12" s="118">
        <v>5</v>
      </c>
      <c r="B12" s="181" t="s">
        <v>60</v>
      </c>
      <c r="C12" s="178"/>
      <c r="D12" s="178" t="s">
        <v>64</v>
      </c>
      <c r="E12" s="166" t="s">
        <v>61</v>
      </c>
      <c r="F12" s="9"/>
    </row>
    <row r="13" spans="1:6" ht="35.25" customHeight="1">
      <c r="A13" s="118">
        <v>6</v>
      </c>
      <c r="B13" s="181" t="s">
        <v>62</v>
      </c>
      <c r="C13" s="178" t="s">
        <v>64</v>
      </c>
      <c r="D13" s="178" t="s">
        <v>64</v>
      </c>
      <c r="E13" s="166" t="s">
        <v>61</v>
      </c>
      <c r="F13" s="9"/>
    </row>
    <row r="16" spans="2:7" ht="13.5">
      <c r="B16" s="1" t="s">
        <v>137</v>
      </c>
      <c r="D16" s="1" t="s">
        <v>138</v>
      </c>
      <c r="F16" s="169"/>
      <c r="G16" s="16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</row>
    <row r="2" spans="1:29" ht="33" customHeight="1">
      <c r="A2" s="233" t="s">
        <v>111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</row>
    <row r="3" spans="1:29" ht="31.5" customHeight="1">
      <c r="A3" s="73" t="s">
        <v>114</v>
      </c>
      <c r="B3" s="74"/>
      <c r="C3" s="78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29" s="79" customFormat="1" ht="17.25" customHeight="1">
      <c r="A4" s="230"/>
      <c r="B4" s="228" t="s">
        <v>12</v>
      </c>
      <c r="C4" s="224" t="s">
        <v>85</v>
      </c>
      <c r="D4" s="225"/>
      <c r="E4" s="226"/>
      <c r="F4" s="224" t="s">
        <v>86</v>
      </c>
      <c r="G4" s="225"/>
      <c r="H4" s="226"/>
      <c r="I4" s="224" t="s">
        <v>87</v>
      </c>
      <c r="J4" s="225"/>
      <c r="K4" s="226"/>
      <c r="L4" s="224" t="s">
        <v>88</v>
      </c>
      <c r="M4" s="225"/>
      <c r="N4" s="226"/>
      <c r="O4" s="224" t="s">
        <v>89</v>
      </c>
      <c r="P4" s="225"/>
      <c r="Q4" s="226"/>
      <c r="R4" s="224" t="s">
        <v>90</v>
      </c>
      <c r="S4" s="225"/>
      <c r="T4" s="226"/>
      <c r="U4" s="224" t="s">
        <v>91</v>
      </c>
      <c r="V4" s="225"/>
      <c r="W4" s="226"/>
      <c r="X4" s="224" t="s">
        <v>92</v>
      </c>
      <c r="Y4" s="225"/>
      <c r="Z4" s="226"/>
      <c r="AA4" s="224" t="s">
        <v>113</v>
      </c>
      <c r="AB4" s="225"/>
      <c r="AC4" s="226"/>
    </row>
    <row r="5" spans="1:29" s="116" customFormat="1" ht="67.5" customHeight="1">
      <c r="A5" s="231"/>
      <c r="B5" s="229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232"/>
      <c r="D24" s="232"/>
      <c r="E24" s="232"/>
      <c r="F24" s="232"/>
    </row>
    <row r="25" spans="3:6" ht="14.25">
      <c r="C25" s="99"/>
      <c r="D25" s="99"/>
      <c r="E25" s="99"/>
      <c r="F25" s="98"/>
    </row>
  </sheetData>
  <sheetProtection/>
  <mergeCells count="15">
    <mergeCell ref="B4:B5"/>
    <mergeCell ref="A4:A5"/>
    <mergeCell ref="C24:F24"/>
    <mergeCell ref="C4:E4"/>
    <mergeCell ref="F4:H4"/>
    <mergeCell ref="A2:AC2"/>
    <mergeCell ref="D1:AC1"/>
    <mergeCell ref="I4:K4"/>
    <mergeCell ref="L4:N4"/>
    <mergeCell ref="O4:Q4"/>
    <mergeCell ref="R4:T4"/>
    <mergeCell ref="U4:W4"/>
    <mergeCell ref="X4:Z4"/>
    <mergeCell ref="D3:AC3"/>
    <mergeCell ref="AA4:AC4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221" t="s">
        <v>115</v>
      </c>
      <c r="E1" s="221"/>
      <c r="F1" s="1"/>
      <c r="AA1" s="237" t="s">
        <v>115</v>
      </c>
      <c r="AB1" s="237"/>
      <c r="AC1" s="237"/>
    </row>
    <row r="2" spans="1:29" ht="64.5" customHeight="1">
      <c r="A2" s="6"/>
      <c r="B2" s="6"/>
      <c r="C2" s="234" t="s">
        <v>116</v>
      </c>
      <c r="D2" s="234"/>
      <c r="E2" s="234"/>
      <c r="F2" s="1"/>
      <c r="AA2" s="235" t="s">
        <v>117</v>
      </c>
      <c r="AB2" s="236"/>
      <c r="AC2" s="236"/>
    </row>
    <row r="3" spans="1:29" ht="16.5">
      <c r="A3" s="73"/>
      <c r="B3" s="74"/>
      <c r="C3" s="75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33" customHeight="1">
      <c r="A4" s="233" t="s">
        <v>111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230"/>
      <c r="B6" s="228" t="s">
        <v>12</v>
      </c>
      <c r="C6" s="224" t="s">
        <v>85</v>
      </c>
      <c r="D6" s="225"/>
      <c r="E6" s="226"/>
      <c r="F6" s="224" t="s">
        <v>86</v>
      </c>
      <c r="G6" s="225"/>
      <c r="H6" s="226"/>
      <c r="I6" s="224" t="s">
        <v>87</v>
      </c>
      <c r="J6" s="225"/>
      <c r="K6" s="226"/>
      <c r="L6" s="224" t="s">
        <v>88</v>
      </c>
      <c r="M6" s="225"/>
      <c r="N6" s="226"/>
      <c r="O6" s="224" t="s">
        <v>89</v>
      </c>
      <c r="P6" s="225"/>
      <c r="Q6" s="226"/>
      <c r="R6" s="224" t="s">
        <v>90</v>
      </c>
      <c r="S6" s="225"/>
      <c r="T6" s="226"/>
      <c r="U6" s="224" t="s">
        <v>91</v>
      </c>
      <c r="V6" s="225"/>
      <c r="W6" s="226"/>
      <c r="X6" s="224" t="s">
        <v>92</v>
      </c>
      <c r="Y6" s="225"/>
      <c r="Z6" s="226"/>
      <c r="AA6" s="239" t="s">
        <v>113</v>
      </c>
      <c r="AB6" s="240"/>
      <c r="AC6" s="241"/>
    </row>
    <row r="7" spans="1:29" s="79" customFormat="1" ht="67.5" customHeight="1">
      <c r="A7" s="231"/>
      <c r="B7" s="229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238" t="s">
        <v>118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</row>
    <row r="27" spans="2:6" ht="16.5">
      <c r="B27" s="97"/>
      <c r="C27" s="232"/>
      <c r="D27" s="232"/>
      <c r="E27" s="232"/>
      <c r="F27" s="232"/>
    </row>
    <row r="28" spans="3:6" ht="14.25">
      <c r="C28" s="99"/>
      <c r="D28" s="99"/>
      <c r="E28" s="99"/>
      <c r="F28" s="98"/>
    </row>
  </sheetData>
  <sheetProtection/>
  <mergeCells count="19"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  <mergeCell ref="I6:K6"/>
    <mergeCell ref="L6:N6"/>
    <mergeCell ref="O6:Q6"/>
    <mergeCell ref="D1:E1"/>
    <mergeCell ref="C2:E2"/>
    <mergeCell ref="AA2:AC2"/>
    <mergeCell ref="AA1:AC1"/>
    <mergeCell ref="D3:AC3"/>
    <mergeCell ref="A4:AC4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selection activeCell="AA2" sqref="AA2:AC2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2" width="0" style="76" hidden="1" customWidth="1"/>
    <col min="33" max="33" width="13.75390625" style="76" hidden="1" customWidth="1"/>
    <col min="34" max="34" width="12.625" style="76" hidden="1" customWidth="1"/>
    <col min="35" max="35" width="13.625" style="76" hidden="1" customWidth="1"/>
    <col min="36" max="36" width="12.625" style="76" bestFit="1" customWidth="1"/>
    <col min="37" max="16384" width="9.125" style="76" customWidth="1"/>
  </cols>
  <sheetData>
    <row r="1" spans="1:29" ht="18.75" customHeight="1">
      <c r="A1" s="6"/>
      <c r="B1" s="6"/>
      <c r="C1" s="6"/>
      <c r="D1" s="221" t="s">
        <v>115</v>
      </c>
      <c r="E1" s="221"/>
      <c r="F1" s="1"/>
      <c r="AA1" s="242" t="s">
        <v>115</v>
      </c>
      <c r="AB1" s="242"/>
      <c r="AC1" s="242"/>
    </row>
    <row r="2" spans="1:29" ht="64.5" customHeight="1">
      <c r="A2" s="6"/>
      <c r="B2" s="6"/>
      <c r="C2" s="234" t="s">
        <v>116</v>
      </c>
      <c r="D2" s="234"/>
      <c r="E2" s="234"/>
      <c r="F2" s="1"/>
      <c r="AA2" s="235" t="s">
        <v>157</v>
      </c>
      <c r="AB2" s="235"/>
      <c r="AC2" s="235"/>
    </row>
    <row r="3" spans="1:29" ht="51" customHeight="1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43" t="s">
        <v>12</v>
      </c>
      <c r="B5" s="244"/>
      <c r="C5" s="175" t="s">
        <v>74</v>
      </c>
      <c r="D5" s="175" t="s">
        <v>73</v>
      </c>
      <c r="E5" s="175" t="s">
        <v>72</v>
      </c>
      <c r="F5" s="175" t="s">
        <v>74</v>
      </c>
      <c r="G5" s="175" t="s">
        <v>73</v>
      </c>
      <c r="H5" s="175" t="s">
        <v>72</v>
      </c>
      <c r="I5" s="175" t="s">
        <v>74</v>
      </c>
      <c r="J5" s="175" t="s">
        <v>73</v>
      </c>
      <c r="K5" s="175" t="s">
        <v>72</v>
      </c>
      <c r="L5" s="175" t="s">
        <v>74</v>
      </c>
      <c r="M5" s="175" t="s">
        <v>73</v>
      </c>
      <c r="N5" s="175" t="s">
        <v>72</v>
      </c>
      <c r="O5" s="175" t="s">
        <v>74</v>
      </c>
      <c r="P5" s="175" t="s">
        <v>73</v>
      </c>
      <c r="Q5" s="175" t="s">
        <v>72</v>
      </c>
      <c r="R5" s="175" t="s">
        <v>74</v>
      </c>
      <c r="S5" s="175" t="s">
        <v>73</v>
      </c>
      <c r="T5" s="175" t="s">
        <v>72</v>
      </c>
      <c r="U5" s="175" t="s">
        <v>74</v>
      </c>
      <c r="V5" s="175" t="s">
        <v>73</v>
      </c>
      <c r="W5" s="175" t="s">
        <v>72</v>
      </c>
      <c r="X5" s="174" t="s">
        <v>74</v>
      </c>
      <c r="Y5" s="175" t="s">
        <v>73</v>
      </c>
      <c r="Z5" s="175" t="s">
        <v>72</v>
      </c>
      <c r="AA5" s="175" t="s">
        <v>141</v>
      </c>
      <c r="AB5" s="175" t="s">
        <v>139</v>
      </c>
      <c r="AC5" s="175" t="s">
        <v>140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7">
        <v>15653.1</v>
      </c>
      <c r="AB6" s="66">
        <v>11700</v>
      </c>
      <c r="AC6" s="66">
        <v>22800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v>72274</v>
      </c>
      <c r="AB7" s="66">
        <v>27300</v>
      </c>
      <c r="AC7" s="66">
        <v>20000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/>
      <c r="AB8" s="66">
        <v>96600</v>
      </c>
      <c r="AC8" s="66">
        <v>133000</v>
      </c>
    </row>
    <row r="9" spans="1:32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v>175298.3</v>
      </c>
      <c r="AB9" s="66">
        <v>178010</v>
      </c>
      <c r="AC9" s="66">
        <v>243000</v>
      </c>
      <c r="AD9" s="76" t="s">
        <v>130</v>
      </c>
      <c r="AE9" s="76" t="s">
        <v>131</v>
      </c>
      <c r="AF9" s="76" t="s">
        <v>132</v>
      </c>
    </row>
    <row r="10" spans="1:32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v>23029.4</v>
      </c>
      <c r="AB10" s="66">
        <v>25190</v>
      </c>
      <c r="AC10" s="66">
        <v>31889.51</v>
      </c>
      <c r="AD10" s="76">
        <v>320</v>
      </c>
      <c r="AE10" s="76">
        <v>265</v>
      </c>
      <c r="AF10" s="76">
        <v>320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v>89374.681</v>
      </c>
      <c r="AB11" s="66">
        <v>132359.73</v>
      </c>
      <c r="AC11" s="67">
        <f>80800+110</f>
        <v>80910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v>11738.4</v>
      </c>
      <c r="AB12" s="66">
        <v>13500</v>
      </c>
      <c r="AC12" s="66">
        <v>13307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v>56153.9</v>
      </c>
      <c r="AB13" s="66">
        <v>86190.2243</v>
      </c>
      <c r="AC13" s="66">
        <v>128280</v>
      </c>
    </row>
    <row r="14" spans="1:34" s="88" customFormat="1" ht="34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v>509601.3</v>
      </c>
      <c r="AB14" s="163">
        <v>501027.795</v>
      </c>
      <c r="AC14" s="163">
        <v>538802.192</v>
      </c>
      <c r="AD14" s="162">
        <v>501027.795</v>
      </c>
      <c r="AE14" s="162">
        <v>501027.795</v>
      </c>
      <c r="AF14" s="162">
        <v>501027.795</v>
      </c>
      <c r="AG14" s="162"/>
      <c r="AH14" s="162"/>
    </row>
    <row r="15" spans="1:32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v>5122.25</v>
      </c>
      <c r="AB15" s="170">
        <v>5122.25</v>
      </c>
      <c r="AC15" s="170">
        <v>5011.3</v>
      </c>
      <c r="AD15" s="76">
        <v>5122.25</v>
      </c>
      <c r="AE15" s="76">
        <v>5122.25</v>
      </c>
      <c r="AF15" s="76">
        <v>5122.25</v>
      </c>
    </row>
    <row r="16" spans="1:29" s="89" customFormat="1" ht="40.5" customHeight="1" hidden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/>
      <c r="AB16" s="66">
        <v>0</v>
      </c>
      <c r="AC16" s="66">
        <v>0</v>
      </c>
    </row>
    <row r="17" spans="1:29" s="89" customFormat="1" ht="40.5" customHeight="1" hidden="1">
      <c r="A17" s="80">
        <v>12</v>
      </c>
      <c r="B17" s="85" t="s">
        <v>148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64"/>
      <c r="Z17" s="64"/>
      <c r="AA17" s="66"/>
      <c r="AB17" s="66"/>
      <c r="AC17" s="66"/>
    </row>
    <row r="18" spans="1:30" ht="35.25" customHeight="1">
      <c r="A18" s="107"/>
      <c r="B18" s="104" t="s">
        <v>8</v>
      </c>
      <c r="C18" s="68">
        <f>SUM(C6:C16)</f>
        <v>302986.701</v>
      </c>
      <c r="D18" s="68">
        <f>SUM(D6:D15)</f>
        <v>320000</v>
      </c>
      <c r="E18" s="68">
        <f>SUM(E6:E16)</f>
        <v>430000.0000035111</v>
      </c>
      <c r="F18" s="68">
        <f>SUM(F6:F16)</f>
        <v>128750.3</v>
      </c>
      <c r="G18" s="68">
        <f>SUM(G6:G16)</f>
        <v>141761.8</v>
      </c>
      <c r="H18" s="68">
        <f>SUM(H6:H15)</f>
        <v>182952.99996792068</v>
      </c>
      <c r="I18" s="68">
        <f aca="true" t="shared" si="0" ref="I18:P18">SUM(I6:I16)</f>
        <v>83717.20000000001</v>
      </c>
      <c r="J18" s="68">
        <f t="shared" si="0"/>
        <v>96384</v>
      </c>
      <c r="K18" s="68">
        <f t="shared" si="0"/>
        <v>105246.99997261731</v>
      </c>
      <c r="L18" s="68">
        <f t="shared" si="0"/>
        <v>76001.274</v>
      </c>
      <c r="M18" s="68">
        <f t="shared" si="0"/>
        <v>100210.4</v>
      </c>
      <c r="N18" s="68">
        <f t="shared" si="0"/>
        <v>102000.00001118815</v>
      </c>
      <c r="O18" s="68">
        <f t="shared" si="0"/>
        <v>50985</v>
      </c>
      <c r="P18" s="68">
        <f t="shared" si="0"/>
        <v>53448.5</v>
      </c>
      <c r="Q18" s="68">
        <f>SUM(Q6:Q15)</f>
        <v>53300.000035010045</v>
      </c>
      <c r="R18" s="68">
        <f>R6+R7+R8+R9+R10+R11+R14</f>
        <v>62671.2</v>
      </c>
      <c r="S18" s="68">
        <f>SUM(S6:S15)</f>
        <v>79030.7</v>
      </c>
      <c r="T18" s="68">
        <f>SUM(T6:T15)</f>
        <v>85000.00001678185</v>
      </c>
      <c r="U18" s="68">
        <f>SUM(U6:U15)</f>
        <v>19270</v>
      </c>
      <c r="V18" s="68">
        <f>SUM(V6:V15)</f>
        <v>19270</v>
      </c>
      <c r="W18" s="68">
        <f>SUM(W6:W15)</f>
        <v>60999.999951943886</v>
      </c>
      <c r="X18" s="105">
        <f>SUM(X6:X16)</f>
        <v>62942.194</v>
      </c>
      <c r="Y18" s="68">
        <f>SUM(Y6:Y15)</f>
        <v>56773.6</v>
      </c>
      <c r="Z18" s="68">
        <f>SUM(Z6:Z15)</f>
        <v>57500.000015447404</v>
      </c>
      <c r="AA18" s="105">
        <f>SUM(AA6:AA17)</f>
        <v>958245.331</v>
      </c>
      <c r="AB18" s="68">
        <f>SUM(AB6:AB16)</f>
        <v>1076999.9993</v>
      </c>
      <c r="AC18" s="68">
        <f>SUM(AC6:AC16)</f>
        <v>1217000.002</v>
      </c>
      <c r="AD18" s="76">
        <f>+AC18-AC14</f>
        <v>678197.81</v>
      </c>
    </row>
    <row r="19" spans="1:34" ht="43.5" customHeight="1">
      <c r="A19" s="80">
        <v>11</v>
      </c>
      <c r="B19" s="85" t="s">
        <v>9</v>
      </c>
      <c r="C19" s="66">
        <v>61579.864</v>
      </c>
      <c r="D19" s="66">
        <v>50028.384</v>
      </c>
      <c r="E19" s="66">
        <f>200000+4024.3334+92231.6122+13691</f>
        <v>309946.9456</v>
      </c>
      <c r="F19" s="66">
        <v>0</v>
      </c>
      <c r="G19" s="66">
        <v>0</v>
      </c>
      <c r="H19" s="66">
        <v>50000</v>
      </c>
      <c r="I19" s="66">
        <v>32932.1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4">
        <v>8973.2</v>
      </c>
      <c r="P19" s="66"/>
      <c r="Q19" s="66"/>
      <c r="R19" s="72"/>
      <c r="S19" s="66"/>
      <c r="T19" s="66"/>
      <c r="U19" s="66"/>
      <c r="V19" s="66"/>
      <c r="W19" s="66"/>
      <c r="X19" s="67"/>
      <c r="Y19" s="66"/>
      <c r="Z19" s="66"/>
      <c r="AA19" s="66">
        <v>501716.239</v>
      </c>
      <c r="AB19" s="67">
        <v>346357.254</v>
      </c>
      <c r="AC19" s="67">
        <f>85995.585-128.005</f>
        <v>85867.58</v>
      </c>
      <c r="AD19" s="76">
        <f>+AC19-48.45</f>
        <v>85819.13</v>
      </c>
      <c r="AG19" s="164">
        <f>+AC19+AC23</f>
        <v>328613.039</v>
      </c>
      <c r="AH19" s="164">
        <v>-312995.581</v>
      </c>
    </row>
    <row r="20" spans="1:35" ht="57.75" customHeight="1">
      <c r="A20" s="80">
        <v>12</v>
      </c>
      <c r="B20" s="85" t="s">
        <v>75</v>
      </c>
      <c r="C20" s="66">
        <v>2200.5</v>
      </c>
      <c r="D20" s="66">
        <v>69980.6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16387.5</v>
      </c>
      <c r="K20" s="66">
        <v>0</v>
      </c>
      <c r="L20" s="66">
        <v>11903.5</v>
      </c>
      <c r="M20" s="66">
        <v>0</v>
      </c>
      <c r="N20" s="66">
        <v>0</v>
      </c>
      <c r="O20" s="66"/>
      <c r="P20" s="66"/>
      <c r="Q20" s="66"/>
      <c r="R20" s="66"/>
      <c r="S20" s="66"/>
      <c r="T20" s="66"/>
      <c r="U20" s="66"/>
      <c r="V20" s="66"/>
      <c r="W20" s="66"/>
      <c r="X20" s="67"/>
      <c r="Y20" s="66"/>
      <c r="Z20" s="66"/>
      <c r="AA20" s="66">
        <v>165519.3</v>
      </c>
      <c r="AB20" s="67">
        <v>57196.782</v>
      </c>
      <c r="AC20" s="67">
        <v>234386.959</v>
      </c>
      <c r="AG20" s="76">
        <f>+AG19-AC20-AC23</f>
        <v>-148519.37900000002</v>
      </c>
      <c r="AI20" s="76">
        <f>+AG19-AC20-AC23</f>
        <v>-148519.37900000002</v>
      </c>
    </row>
    <row r="21" spans="1:29" ht="89.25" customHeight="1" hidden="1">
      <c r="A21" s="80"/>
      <c r="B21" s="184" t="s">
        <v>150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v>1937.5</v>
      </c>
      <c r="AB21" s="67"/>
      <c r="AC21" s="67"/>
    </row>
    <row r="22" spans="1:29" ht="57.75" customHeight="1" hidden="1">
      <c r="A22" s="80"/>
      <c r="B22" s="183" t="s">
        <v>149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7"/>
      <c r="Y22" s="66"/>
      <c r="Z22" s="66"/>
      <c r="AA22" s="173">
        <v>49605</v>
      </c>
      <c r="AB22" s="67"/>
      <c r="AC22" s="67"/>
    </row>
    <row r="23" spans="1:30" ht="41.25" customHeight="1">
      <c r="A23" s="80">
        <v>13</v>
      </c>
      <c r="B23" s="85" t="s">
        <v>10</v>
      </c>
      <c r="C23" s="66">
        <v>44356.866</v>
      </c>
      <c r="D23" s="66">
        <v>111971.616</v>
      </c>
      <c r="E23" s="66">
        <f>365975.6664-13691</f>
        <v>352284.6664</v>
      </c>
      <c r="F23" s="66">
        <v>0</v>
      </c>
      <c r="G23" s="66">
        <v>0</v>
      </c>
      <c r="H23" s="66">
        <v>46886.028</v>
      </c>
      <c r="I23" s="66">
        <v>7753.2</v>
      </c>
      <c r="J23" s="66">
        <v>54057.1</v>
      </c>
      <c r="K23" s="66">
        <v>62938.205</v>
      </c>
      <c r="L23" s="66">
        <v>0</v>
      </c>
      <c r="M23" s="66">
        <v>0</v>
      </c>
      <c r="N23" s="66">
        <v>37663</v>
      </c>
      <c r="O23" s="66">
        <v>5060.1</v>
      </c>
      <c r="P23" s="66"/>
      <c r="Q23" s="66">
        <v>10760</v>
      </c>
      <c r="R23" s="66"/>
      <c r="S23" s="66"/>
      <c r="T23" s="66">
        <v>24494.855</v>
      </c>
      <c r="U23" s="66"/>
      <c r="V23" s="66"/>
      <c r="W23" s="66">
        <v>10495.9</v>
      </c>
      <c r="X23" s="67"/>
      <c r="Y23" s="66"/>
      <c r="Z23" s="66">
        <v>17530.4</v>
      </c>
      <c r="AA23" s="66">
        <v>408923.255</v>
      </c>
      <c r="AB23" s="171">
        <v>576642.747</v>
      </c>
      <c r="AC23" s="177">
        <v>242745.459</v>
      </c>
      <c r="AD23" s="76">
        <f>15045826.9+2484606.3+955653.4+9540188.4+7118013.4+3642923.3+19547713.4+18116016.2+31467036.6+31471169+12992155.8+11399748.1+8261378.9+38624650.7+306389955.2+59585711.2</f>
        <v>576642746.8000001</v>
      </c>
    </row>
    <row r="24" spans="1:29" ht="41.25" customHeight="1">
      <c r="A24" s="107"/>
      <c r="B24" s="104" t="s">
        <v>151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66"/>
      <c r="Z24" s="66"/>
      <c r="AA24" s="68">
        <f>SUM(AA19:AA23)</f>
        <v>1127701.294</v>
      </c>
      <c r="AB24" s="68">
        <f>SUM(AB19:AB23)</f>
        <v>980196.783</v>
      </c>
      <c r="AC24" s="68">
        <f>SUM(AC19:AC23)</f>
        <v>562999.998</v>
      </c>
    </row>
    <row r="25" spans="1:34" ht="35.25" customHeight="1">
      <c r="A25" s="107"/>
      <c r="B25" s="106" t="s">
        <v>11</v>
      </c>
      <c r="C25" s="68">
        <f>+C18+C19+C20+C23</f>
        <v>411123.931</v>
      </c>
      <c r="D25" s="68">
        <f aca="true" t="shared" si="1" ref="D25:Z25">+D18+D19+D20+D23</f>
        <v>551980.6000000001</v>
      </c>
      <c r="E25" s="68">
        <f t="shared" si="1"/>
        <v>1092231.612003511</v>
      </c>
      <c r="F25" s="68">
        <f t="shared" si="1"/>
        <v>128750.3</v>
      </c>
      <c r="G25" s="68">
        <f t="shared" si="1"/>
        <v>141761.8</v>
      </c>
      <c r="H25" s="68">
        <f t="shared" si="1"/>
        <v>279839.0279679207</v>
      </c>
      <c r="I25" s="68">
        <f t="shared" si="1"/>
        <v>124402.50000000001</v>
      </c>
      <c r="J25" s="68">
        <f t="shared" si="1"/>
        <v>166828.6</v>
      </c>
      <c r="K25" s="68">
        <f>+K18+K19+K20+K23</f>
        <v>168185.20497261733</v>
      </c>
      <c r="L25" s="68">
        <f>+L18+L19+L20+L23</f>
        <v>87904.774</v>
      </c>
      <c r="M25" s="68">
        <f t="shared" si="1"/>
        <v>100210.4</v>
      </c>
      <c r="N25" s="68">
        <f t="shared" si="1"/>
        <v>139663.00001118815</v>
      </c>
      <c r="O25" s="68">
        <f t="shared" si="1"/>
        <v>65018.299999999996</v>
      </c>
      <c r="P25" s="68">
        <f t="shared" si="1"/>
        <v>53448.5</v>
      </c>
      <c r="Q25" s="68">
        <f t="shared" si="1"/>
        <v>64060.000035010045</v>
      </c>
      <c r="R25" s="68">
        <f t="shared" si="1"/>
        <v>62671.2</v>
      </c>
      <c r="S25" s="68">
        <f t="shared" si="1"/>
        <v>79030.7</v>
      </c>
      <c r="T25" s="68">
        <f t="shared" si="1"/>
        <v>109494.85501678185</v>
      </c>
      <c r="U25" s="68">
        <f t="shared" si="1"/>
        <v>19270</v>
      </c>
      <c r="V25" s="68">
        <f t="shared" si="1"/>
        <v>19270</v>
      </c>
      <c r="W25" s="68">
        <f t="shared" si="1"/>
        <v>71495.89995194388</v>
      </c>
      <c r="X25" s="105">
        <f t="shared" si="1"/>
        <v>62942.194</v>
      </c>
      <c r="Y25" s="68">
        <f t="shared" si="1"/>
        <v>56773.6</v>
      </c>
      <c r="Z25" s="68">
        <f t="shared" si="1"/>
        <v>75030.4000154474</v>
      </c>
      <c r="AA25" s="105">
        <f>+AA18+AA19+AA20+AA23+AA21+AA22</f>
        <v>2085946.625</v>
      </c>
      <c r="AB25" s="105">
        <v>2057196.7823</v>
      </c>
      <c r="AC25" s="105">
        <f>SUM(AC18:AC23)</f>
        <v>1780000.0000000002</v>
      </c>
      <c r="AD25" s="76">
        <f>+AD23-13691000-122040-48000-16000</f>
        <v>562765706.8000001</v>
      </c>
      <c r="AH25" s="164"/>
    </row>
    <row r="26" spans="1:29" ht="16.5" hidden="1">
      <c r="A26" s="91"/>
      <c r="B26" s="92" t="s">
        <v>69</v>
      </c>
      <c r="C26" s="93">
        <f aca="true" t="shared" si="2" ref="C26:AB26">+C25-C23-C14-C15</f>
        <v>243108.116</v>
      </c>
      <c r="D26" s="93">
        <f t="shared" si="2"/>
        <v>311622.9340000001</v>
      </c>
      <c r="E26" s="93">
        <f>+E25-E23-E14-E15</f>
        <v>615024.1871999999</v>
      </c>
      <c r="F26" s="64">
        <f t="shared" si="2"/>
        <v>51277.8</v>
      </c>
      <c r="G26" s="64">
        <f t="shared" si="2"/>
        <v>47629.79999999999</v>
      </c>
      <c r="H26" s="93">
        <f t="shared" si="2"/>
        <v>138860.53400000004</v>
      </c>
      <c r="I26" s="93">
        <f t="shared" si="2"/>
        <v>54051.400000000016</v>
      </c>
      <c r="J26" s="93">
        <f t="shared" si="2"/>
        <v>43533.8</v>
      </c>
      <c r="K26" s="93">
        <f>+K25-K23-K14-K15</f>
        <v>37400.897700000016</v>
      </c>
      <c r="L26" s="93">
        <f t="shared" si="2"/>
        <v>33669.474</v>
      </c>
      <c r="M26" s="93">
        <f t="shared" si="2"/>
        <v>37049.899999999994</v>
      </c>
      <c r="N26" s="93">
        <f t="shared" si="2"/>
        <v>38801.05759999999</v>
      </c>
      <c r="O26" s="93">
        <f>+O25-O23-O14-O19</f>
        <v>16856.899999999998</v>
      </c>
      <c r="P26" s="93">
        <f t="shared" si="2"/>
        <v>19320.4</v>
      </c>
      <c r="Q26" s="93">
        <f t="shared" si="2"/>
        <v>20397.4726</v>
      </c>
      <c r="R26" s="64">
        <f t="shared" si="2"/>
        <v>21958</v>
      </c>
      <c r="S26" s="93">
        <f t="shared" si="2"/>
        <v>29212.1</v>
      </c>
      <c r="T26" s="93">
        <f t="shared" si="2"/>
        <v>37058.9393</v>
      </c>
      <c r="U26" s="93">
        <f t="shared" si="2"/>
        <v>19270</v>
      </c>
      <c r="V26" s="93">
        <f t="shared" si="2"/>
        <v>19270</v>
      </c>
      <c r="W26" s="93">
        <f t="shared" si="2"/>
        <v>28655.467599999993</v>
      </c>
      <c r="X26" s="94">
        <f t="shared" si="2"/>
        <v>24151.294</v>
      </c>
      <c r="Y26" s="93">
        <f t="shared" si="2"/>
        <v>12935</v>
      </c>
      <c r="Z26" s="93">
        <f t="shared" si="2"/>
        <v>14598.344799999999</v>
      </c>
      <c r="AA26" s="64">
        <f>+AA25-AA23-AA14-AA15</f>
        <v>1162299.82</v>
      </c>
      <c r="AB26" s="64">
        <f t="shared" si="2"/>
        <v>974403.9903000002</v>
      </c>
      <c r="AC26" s="64">
        <f>+AC25-AC23-AC14-AC15</f>
        <v>993441.0490000001</v>
      </c>
    </row>
    <row r="27" ht="24.75" customHeight="1">
      <c r="AB27" s="185"/>
    </row>
    <row r="28" spans="1:29" ht="34.5" customHeight="1">
      <c r="A28" s="238" t="s">
        <v>118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</row>
    <row r="29" spans="2:6" ht="16.5">
      <c r="B29" s="97"/>
      <c r="C29" s="232"/>
      <c r="D29" s="232"/>
      <c r="E29" s="232"/>
      <c r="F29" s="232"/>
    </row>
    <row r="30" spans="3:6" ht="14.25">
      <c r="C30" s="99"/>
      <c r="D30" s="99"/>
      <c r="E30" s="99"/>
      <c r="F30" s="98"/>
    </row>
  </sheetData>
  <sheetProtection/>
  <mergeCells count="8">
    <mergeCell ref="C29:F29"/>
    <mergeCell ref="A28:AC28"/>
    <mergeCell ref="D1:E1"/>
    <mergeCell ref="AA1:AC1"/>
    <mergeCell ref="C2:E2"/>
    <mergeCell ref="A3:AC3"/>
    <mergeCell ref="A5:B5"/>
    <mergeCell ref="AA2:AC2"/>
  </mergeCells>
  <printOptions/>
  <pageMargins left="0.5" right="0.24" top="0.02" bottom="0" header="0.16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1.003906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72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3.625" style="172" customWidth="1"/>
    <col min="28" max="28" width="15.25390625" style="172" customWidth="1"/>
    <col min="29" max="29" width="16.875" style="136" customWidth="1"/>
    <col min="30" max="30" width="13.875" style="190" hidden="1" customWidth="1"/>
    <col min="31" max="31" width="16.375" style="19" customWidth="1"/>
    <col min="32" max="32" width="10.75390625" style="19" customWidth="1"/>
    <col min="33" max="16384" width="9.125" style="19" customWidth="1"/>
  </cols>
  <sheetData>
    <row r="1" spans="28:30" ht="15.75" customHeight="1">
      <c r="AB1" s="245" t="s">
        <v>134</v>
      </c>
      <c r="AC1" s="245"/>
      <c r="AD1" s="189"/>
    </row>
    <row r="2" spans="1:30" ht="63" customHeight="1">
      <c r="A2" s="235"/>
      <c r="B2" s="246"/>
      <c r="C2" s="246"/>
      <c r="AA2" s="222" t="s">
        <v>158</v>
      </c>
      <c r="AB2" s="222"/>
      <c r="AC2" s="222"/>
      <c r="AD2" s="189"/>
    </row>
    <row r="3" spans="1:30" ht="60" customHeight="1">
      <c r="A3" s="247" t="s">
        <v>144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189"/>
    </row>
    <row r="4" spans="1:30" s="145" customFormat="1" ht="27" customHeight="1">
      <c r="A4" s="248" t="s">
        <v>13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90"/>
    </row>
    <row r="5" spans="1:30" s="145" customFormat="1" ht="26.25" customHeight="1">
      <c r="A5" s="249" t="s">
        <v>119</v>
      </c>
      <c r="B5" s="249"/>
      <c r="C5" s="199" t="s">
        <v>85</v>
      </c>
      <c r="D5" s="200" t="s">
        <v>73</v>
      </c>
      <c r="E5" s="200" t="s">
        <v>72</v>
      </c>
      <c r="F5" s="200" t="s">
        <v>74</v>
      </c>
      <c r="G5" s="200" t="s">
        <v>73</v>
      </c>
      <c r="H5" s="200" t="s">
        <v>72</v>
      </c>
      <c r="I5" s="201" t="s">
        <v>74</v>
      </c>
      <c r="J5" s="201" t="s">
        <v>73</v>
      </c>
      <c r="K5" s="200" t="s">
        <v>72</v>
      </c>
      <c r="L5" s="200" t="s">
        <v>74</v>
      </c>
      <c r="M5" s="200" t="s">
        <v>73</v>
      </c>
      <c r="N5" s="200" t="s">
        <v>72</v>
      </c>
      <c r="O5" s="200" t="s">
        <v>74</v>
      </c>
      <c r="P5" s="200" t="s">
        <v>73</v>
      </c>
      <c r="Q5" s="200" t="s">
        <v>72</v>
      </c>
      <c r="R5" s="200" t="s">
        <v>74</v>
      </c>
      <c r="S5" s="200" t="s">
        <v>73</v>
      </c>
      <c r="T5" s="200" t="s">
        <v>72</v>
      </c>
      <c r="U5" s="200" t="s">
        <v>74</v>
      </c>
      <c r="V5" s="200" t="s">
        <v>73</v>
      </c>
      <c r="W5" s="200" t="s">
        <v>72</v>
      </c>
      <c r="X5" s="200" t="s">
        <v>74</v>
      </c>
      <c r="Y5" s="200" t="s">
        <v>73</v>
      </c>
      <c r="Z5" s="200" t="s">
        <v>72</v>
      </c>
      <c r="AA5" s="250" t="s">
        <v>141</v>
      </c>
      <c r="AB5" s="250" t="s">
        <v>139</v>
      </c>
      <c r="AC5" s="251" t="s">
        <v>140</v>
      </c>
      <c r="AD5" s="254" t="s">
        <v>153</v>
      </c>
    </row>
    <row r="6" spans="1:30" ht="34.5" customHeight="1">
      <c r="A6" s="249"/>
      <c r="B6" s="249"/>
      <c r="C6" s="200" t="s">
        <v>74</v>
      </c>
      <c r="D6" s="202">
        <v>79018.2</v>
      </c>
      <c r="E6" s="202"/>
      <c r="F6" s="203">
        <v>38300</v>
      </c>
      <c r="G6" s="203">
        <v>49000</v>
      </c>
      <c r="H6" s="202"/>
      <c r="I6" s="201">
        <v>30307.8</v>
      </c>
      <c r="J6" s="201">
        <v>40450</v>
      </c>
      <c r="K6" s="200"/>
      <c r="L6" s="200">
        <v>29718.7</v>
      </c>
      <c r="M6" s="200">
        <v>37135</v>
      </c>
      <c r="N6" s="202"/>
      <c r="O6" s="174">
        <v>15468.8</v>
      </c>
      <c r="P6" s="202">
        <v>16680</v>
      </c>
      <c r="Q6" s="202"/>
      <c r="R6" s="174">
        <v>22618</v>
      </c>
      <c r="S6" s="202">
        <v>32173.2</v>
      </c>
      <c r="T6" s="202"/>
      <c r="U6" s="174">
        <v>48702.741</v>
      </c>
      <c r="V6" s="202">
        <v>36355.696</v>
      </c>
      <c r="W6" s="202"/>
      <c r="X6" s="174">
        <v>24767.806</v>
      </c>
      <c r="Y6" s="202">
        <v>36099.998</v>
      </c>
      <c r="Z6" s="202"/>
      <c r="AA6" s="250"/>
      <c r="AB6" s="250"/>
      <c r="AC6" s="251"/>
      <c r="AD6" s="254"/>
    </row>
    <row r="7" spans="1:30" ht="25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211">
        <v>279566.42610000004</v>
      </c>
      <c r="AB7" s="212">
        <v>450000</v>
      </c>
      <c r="AC7" s="212">
        <f>+'[4]Sheet2'!$H$16</f>
        <v>438480</v>
      </c>
      <c r="AD7" s="192">
        <f>+AC7-AB7</f>
        <v>-11520</v>
      </c>
    </row>
    <row r="8" spans="1:30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211">
        <v>20188.775</v>
      </c>
      <c r="AB8" s="212">
        <v>31900</v>
      </c>
      <c r="AC8" s="212">
        <f>+'[4]Sheet2'!$H$36</f>
        <v>79853.85</v>
      </c>
      <c r="AD8" s="192">
        <f aca="true" t="shared" si="0" ref="AD8:AD44">+AC8-AB8</f>
        <v>47953.850000000006</v>
      </c>
    </row>
    <row r="9" spans="1:30" ht="34.5" customHeight="1" hidden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211"/>
      <c r="AB9" s="212">
        <v>0</v>
      </c>
      <c r="AC9" s="212"/>
      <c r="AD9" s="192">
        <f t="shared" si="0"/>
        <v>0</v>
      </c>
    </row>
    <row r="10" spans="1:30" ht="26.2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211">
        <v>4498.492</v>
      </c>
      <c r="AB10" s="212">
        <v>0</v>
      </c>
      <c r="AC10" s="212"/>
      <c r="AD10" s="192">
        <f t="shared" si="0"/>
        <v>0</v>
      </c>
    </row>
    <row r="11" spans="1:30" ht="34.5" customHeight="1" hidden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211">
        <v>0</v>
      </c>
      <c r="AB11" s="212">
        <v>0</v>
      </c>
      <c r="AC11" s="212"/>
      <c r="AD11" s="192">
        <f t="shared" si="0"/>
        <v>0</v>
      </c>
    </row>
    <row r="12" spans="1:30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211">
        <v>3686.768</v>
      </c>
      <c r="AB12" s="212">
        <v>0</v>
      </c>
      <c r="AC12" s="212"/>
      <c r="AD12" s="192">
        <f t="shared" si="0"/>
        <v>0</v>
      </c>
    </row>
    <row r="13" spans="1:30" ht="24" customHeight="1" hidden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211"/>
      <c r="AB13" s="212">
        <v>0</v>
      </c>
      <c r="AC13" s="212"/>
      <c r="AD13" s="192">
        <f t="shared" si="0"/>
        <v>0</v>
      </c>
    </row>
    <row r="14" spans="1:31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211">
        <v>82687.4554</v>
      </c>
      <c r="AB14" s="212">
        <v>148600</v>
      </c>
      <c r="AC14" s="212">
        <f>+'[4]Sheet2'!$H$148</f>
        <v>145000</v>
      </c>
      <c r="AD14" s="192">
        <f t="shared" si="0"/>
        <v>-3600</v>
      </c>
      <c r="AE14" s="161"/>
    </row>
    <row r="15" spans="1:30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211">
        <v>4288.099999999991</v>
      </c>
      <c r="AB15" s="212">
        <v>13400</v>
      </c>
      <c r="AC15" s="212">
        <f>+'[4]Sheet2'!$H$151</f>
        <v>19390</v>
      </c>
      <c r="AD15" s="192">
        <f t="shared" si="0"/>
        <v>5990</v>
      </c>
    </row>
    <row r="16" spans="1:30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211">
        <v>4716.6253</v>
      </c>
      <c r="AB16" s="212">
        <v>15000</v>
      </c>
      <c r="AC16" s="212">
        <f>+'[4]Sheet2'!$H$177</f>
        <v>25000</v>
      </c>
      <c r="AD16" s="192">
        <f t="shared" si="0"/>
        <v>10000</v>
      </c>
    </row>
    <row r="17" spans="1:30" ht="24" customHeight="1" hidden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212"/>
      <c r="AB17" s="212">
        <v>0</v>
      </c>
      <c r="AC17" s="212"/>
      <c r="AD17" s="192">
        <f t="shared" si="0"/>
        <v>0</v>
      </c>
    </row>
    <row r="18" spans="1:30" ht="24" customHeight="1" hidden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211"/>
      <c r="AB18" s="212">
        <v>0</v>
      </c>
      <c r="AC18" s="212"/>
      <c r="AD18" s="192">
        <f t="shared" si="0"/>
        <v>0</v>
      </c>
    </row>
    <row r="19" spans="1:30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211">
        <v>100</v>
      </c>
      <c r="AB19" s="212">
        <v>0</v>
      </c>
      <c r="AC19" s="212"/>
      <c r="AD19" s="192">
        <f t="shared" si="0"/>
        <v>0</v>
      </c>
    </row>
    <row r="20" spans="1:30" ht="24" customHeight="1" hidden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211"/>
      <c r="AB20" s="212">
        <v>0</v>
      </c>
      <c r="AC20" s="212"/>
      <c r="AD20" s="192">
        <f t="shared" si="0"/>
        <v>0</v>
      </c>
    </row>
    <row r="21" spans="1:30" ht="22.5" customHeight="1">
      <c r="A21" s="109">
        <v>15</v>
      </c>
      <c r="B21" s="21" t="s">
        <v>142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211">
        <v>50464.4168</v>
      </c>
      <c r="AB21" s="212">
        <v>64500</v>
      </c>
      <c r="AC21" s="213">
        <f>+'[3]Sheet6 '!$G$368</f>
        <v>45000</v>
      </c>
      <c r="AD21" s="192">
        <f t="shared" si="0"/>
        <v>-19500</v>
      </c>
    </row>
    <row r="22" spans="1:30" ht="39.75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211"/>
      <c r="AB22" s="212">
        <v>0</v>
      </c>
      <c r="AC22" s="212"/>
      <c r="AD22" s="192">
        <f t="shared" si="0"/>
        <v>0</v>
      </c>
    </row>
    <row r="23" spans="1:30" ht="22.5" customHeight="1">
      <c r="A23" s="109">
        <v>17</v>
      </c>
      <c r="B23" s="26" t="s">
        <v>152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211"/>
      <c r="AB23" s="214"/>
      <c r="AC23" s="212">
        <f>+'[3]Sheet6 '!$G$356</f>
        <v>20000</v>
      </c>
      <c r="AD23" s="192">
        <f t="shared" si="0"/>
        <v>20000</v>
      </c>
    </row>
    <row r="24" spans="1:30" ht="27.75" customHeight="1">
      <c r="A24" s="109">
        <v>16</v>
      </c>
      <c r="B24" s="57" t="s">
        <v>96</v>
      </c>
      <c r="C24" s="36">
        <v>52800</v>
      </c>
      <c r="D24" s="31"/>
      <c r="E24" s="31"/>
      <c r="F24" s="44"/>
      <c r="G24" s="44"/>
      <c r="H24" s="31"/>
      <c r="I24" s="123"/>
      <c r="J24" s="123"/>
      <c r="K24" s="45"/>
      <c r="L24" s="45"/>
      <c r="M24" s="45"/>
      <c r="N24" s="31"/>
      <c r="O24" s="36"/>
      <c r="P24" s="31"/>
      <c r="Q24" s="31"/>
      <c r="R24" s="36"/>
      <c r="S24" s="31"/>
      <c r="T24" s="31"/>
      <c r="U24" s="36"/>
      <c r="V24" s="31"/>
      <c r="W24" s="31"/>
      <c r="X24" s="36"/>
      <c r="Y24" s="31"/>
      <c r="Z24" s="31"/>
      <c r="AA24" s="211">
        <v>196275.238</v>
      </c>
      <c r="AB24" s="212">
        <v>230000</v>
      </c>
      <c r="AC24" s="212">
        <f>+'[3]Sheet6 '!$G$407</f>
        <v>277000</v>
      </c>
      <c r="AD24" s="192">
        <f t="shared" si="0"/>
        <v>47000</v>
      </c>
    </row>
    <row r="25" spans="1:30" ht="33" customHeight="1">
      <c r="A25" s="109"/>
      <c r="B25" s="57" t="s">
        <v>129</v>
      </c>
      <c r="C25" s="36"/>
      <c r="D25" s="31"/>
      <c r="E25" s="31"/>
      <c r="F25" s="44"/>
      <c r="G25" s="44"/>
      <c r="H25" s="31"/>
      <c r="I25" s="123"/>
      <c r="J25" s="123"/>
      <c r="K25" s="45"/>
      <c r="L25" s="45"/>
      <c r="M25" s="45"/>
      <c r="N25" s="31"/>
      <c r="O25" s="36"/>
      <c r="P25" s="31"/>
      <c r="Q25" s="31"/>
      <c r="R25" s="36"/>
      <c r="S25" s="31"/>
      <c r="T25" s="31"/>
      <c r="U25" s="36"/>
      <c r="V25" s="31"/>
      <c r="W25" s="31"/>
      <c r="X25" s="36"/>
      <c r="Y25" s="31"/>
      <c r="Z25" s="31"/>
      <c r="AA25" s="211"/>
      <c r="AB25" s="212">
        <v>72000</v>
      </c>
      <c r="AC25" s="212">
        <v>74000</v>
      </c>
      <c r="AD25" s="192">
        <f t="shared" si="0"/>
        <v>2000</v>
      </c>
    </row>
    <row r="26" spans="1:30" ht="31.5" customHeight="1">
      <c r="A26" s="109"/>
      <c r="B26" s="57" t="s">
        <v>86</v>
      </c>
      <c r="C26" s="36"/>
      <c r="D26" s="31"/>
      <c r="E26" s="31"/>
      <c r="F26" s="44"/>
      <c r="G26" s="44"/>
      <c r="H26" s="31"/>
      <c r="I26" s="123"/>
      <c r="J26" s="123"/>
      <c r="K26" s="45"/>
      <c r="L26" s="45"/>
      <c r="M26" s="45"/>
      <c r="N26" s="31"/>
      <c r="O26" s="36"/>
      <c r="P26" s="31"/>
      <c r="Q26" s="31"/>
      <c r="R26" s="36"/>
      <c r="S26" s="31"/>
      <c r="T26" s="31"/>
      <c r="U26" s="36"/>
      <c r="V26" s="31"/>
      <c r="W26" s="31"/>
      <c r="X26" s="36"/>
      <c r="Y26" s="31"/>
      <c r="Z26" s="31"/>
      <c r="AA26" s="211"/>
      <c r="AB26" s="212">
        <v>38500</v>
      </c>
      <c r="AC26" s="212">
        <v>43000</v>
      </c>
      <c r="AD26" s="192">
        <f t="shared" si="0"/>
        <v>4500</v>
      </c>
    </row>
    <row r="27" spans="1:30" ht="32.25" customHeight="1">
      <c r="A27" s="109"/>
      <c r="B27" s="57" t="s">
        <v>90</v>
      </c>
      <c r="C27" s="36"/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211"/>
      <c r="AB27" s="212">
        <v>20000</v>
      </c>
      <c r="AC27" s="212">
        <v>27000</v>
      </c>
      <c r="AD27" s="192">
        <f t="shared" si="0"/>
        <v>7000</v>
      </c>
    </row>
    <row r="28" spans="1:30" ht="27.75" customHeight="1">
      <c r="A28" s="109"/>
      <c r="B28" s="57" t="s">
        <v>87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211"/>
      <c r="AB28" s="212">
        <v>35000</v>
      </c>
      <c r="AC28" s="212">
        <v>43000</v>
      </c>
      <c r="AD28" s="192">
        <f t="shared" si="0"/>
        <v>8000</v>
      </c>
    </row>
    <row r="29" spans="1:30" ht="32.25" customHeight="1">
      <c r="A29" s="109"/>
      <c r="B29" s="57" t="s">
        <v>91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211"/>
      <c r="AB29" s="212">
        <v>21500</v>
      </c>
      <c r="AC29" s="212">
        <v>26000</v>
      </c>
      <c r="AD29" s="192">
        <f t="shared" si="0"/>
        <v>4500</v>
      </c>
    </row>
    <row r="30" spans="1:30" ht="26.25" customHeight="1">
      <c r="A30" s="109"/>
      <c r="B30" s="57" t="s">
        <v>89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211"/>
      <c r="AB30" s="212">
        <v>23000</v>
      </c>
      <c r="AC30" s="212">
        <v>32000</v>
      </c>
      <c r="AD30" s="192">
        <f t="shared" si="0"/>
        <v>9000</v>
      </c>
    </row>
    <row r="31" spans="1:30" ht="33.75" customHeight="1">
      <c r="A31" s="109"/>
      <c r="B31" s="57" t="s">
        <v>88</v>
      </c>
      <c r="C31" s="36"/>
      <c r="D31" s="31"/>
      <c r="E31" s="31"/>
      <c r="F31" s="44">
        <v>950</v>
      </c>
      <c r="G31" s="44">
        <v>1000</v>
      </c>
      <c r="H31" s="31"/>
      <c r="I31" s="130"/>
      <c r="J31" s="124"/>
      <c r="K31" s="31"/>
      <c r="L31" s="36"/>
      <c r="M31" s="31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211"/>
      <c r="AB31" s="212">
        <v>20000</v>
      </c>
      <c r="AC31" s="212">
        <v>32000</v>
      </c>
      <c r="AD31" s="192">
        <f t="shared" si="0"/>
        <v>12000</v>
      </c>
    </row>
    <row r="32" spans="1:30" ht="23.25" customHeight="1">
      <c r="A32" s="109">
        <v>17</v>
      </c>
      <c r="B32" s="57" t="s">
        <v>99</v>
      </c>
      <c r="C32" s="36"/>
      <c r="D32" s="37">
        <v>44477.75</v>
      </c>
      <c r="E32" s="37"/>
      <c r="F32" s="37"/>
      <c r="G32" s="36"/>
      <c r="H32" s="36"/>
      <c r="I32" s="129"/>
      <c r="J32" s="130"/>
      <c r="K32" s="36"/>
      <c r="L32" s="37"/>
      <c r="M32" s="36"/>
      <c r="N32" s="36"/>
      <c r="O32" s="37"/>
      <c r="P32" s="36"/>
      <c r="Q32" s="36"/>
      <c r="R32" s="37"/>
      <c r="S32" s="36"/>
      <c r="T32" s="36"/>
      <c r="U32" s="37"/>
      <c r="V32" s="36"/>
      <c r="W32" s="36"/>
      <c r="X32" s="37"/>
      <c r="Y32" s="36"/>
      <c r="Z32" s="36"/>
      <c r="AA32" s="211"/>
      <c r="AB32" s="212">
        <v>0</v>
      </c>
      <c r="AC32" s="212"/>
      <c r="AD32" s="192">
        <f t="shared" si="0"/>
        <v>0</v>
      </c>
    </row>
    <row r="33" spans="1:30" ht="28.5" customHeight="1">
      <c r="A33" s="252">
        <v>18</v>
      </c>
      <c r="B33" s="253" t="s">
        <v>126</v>
      </c>
      <c r="C33" s="37">
        <v>34865.7</v>
      </c>
      <c r="D33" s="33">
        <v>5122.25</v>
      </c>
      <c r="E33" s="33"/>
      <c r="F33" s="33"/>
      <c r="G33" s="33"/>
      <c r="H33" s="34"/>
      <c r="I33" s="65"/>
      <c r="J33" s="65"/>
      <c r="K33" s="34"/>
      <c r="L33" s="33"/>
      <c r="M33" s="33"/>
      <c r="N33" s="34"/>
      <c r="O33" s="33"/>
      <c r="P33" s="33"/>
      <c r="Q33" s="34"/>
      <c r="R33" s="33"/>
      <c r="S33" s="33"/>
      <c r="T33" s="34"/>
      <c r="U33" s="33"/>
      <c r="V33" s="33"/>
      <c r="W33" s="34"/>
      <c r="X33" s="33"/>
      <c r="Y33" s="33"/>
      <c r="Z33" s="34"/>
      <c r="AA33" s="211">
        <v>44844.75</v>
      </c>
      <c r="AB33" s="212">
        <v>44477.75</v>
      </c>
      <c r="AC33" s="212">
        <f>72000-AC34</f>
        <v>66988.7</v>
      </c>
      <c r="AD33" s="192">
        <f t="shared" si="0"/>
        <v>22510.949999999997</v>
      </c>
    </row>
    <row r="34" spans="1:30" ht="24" customHeight="1">
      <c r="A34" s="252"/>
      <c r="B34" s="253"/>
      <c r="C34" s="33">
        <v>10968.6</v>
      </c>
      <c r="D34" s="36">
        <v>6000</v>
      </c>
      <c r="E34" s="37"/>
      <c r="F34" s="44">
        <v>6000</v>
      </c>
      <c r="G34" s="44">
        <v>7000</v>
      </c>
      <c r="H34" s="36"/>
      <c r="I34" s="123">
        <v>5113.7</v>
      </c>
      <c r="J34" s="123">
        <v>5500</v>
      </c>
      <c r="K34" s="45"/>
      <c r="L34" s="45">
        <v>2880</v>
      </c>
      <c r="M34" s="45">
        <v>3000</v>
      </c>
      <c r="N34" s="36"/>
      <c r="O34" s="38">
        <v>335</v>
      </c>
      <c r="P34" s="36">
        <v>500</v>
      </c>
      <c r="Q34" s="36"/>
      <c r="R34" s="38">
        <v>3840</v>
      </c>
      <c r="S34" s="36">
        <v>7040</v>
      </c>
      <c r="T34" s="36"/>
      <c r="U34" s="38">
        <v>990</v>
      </c>
      <c r="V34" s="36">
        <v>1520</v>
      </c>
      <c r="W34" s="36"/>
      <c r="X34" s="38">
        <v>1130</v>
      </c>
      <c r="Y34" s="36">
        <v>2360</v>
      </c>
      <c r="Z34" s="36"/>
      <c r="AA34" s="211">
        <v>5122.25</v>
      </c>
      <c r="AB34" s="212">
        <v>5122.25</v>
      </c>
      <c r="AC34" s="212">
        <v>5011.3</v>
      </c>
      <c r="AD34" s="192">
        <f t="shared" si="0"/>
        <v>-110.94999999999982</v>
      </c>
    </row>
    <row r="35" spans="1:30" ht="24" customHeight="1">
      <c r="A35" s="110">
        <v>19</v>
      </c>
      <c r="B35" s="21" t="s">
        <v>77</v>
      </c>
      <c r="C35" s="38">
        <v>3945.2</v>
      </c>
      <c r="D35" s="36">
        <v>8380</v>
      </c>
      <c r="E35" s="36"/>
      <c r="F35" s="44">
        <v>6541.5</v>
      </c>
      <c r="G35" s="44">
        <v>8045.8</v>
      </c>
      <c r="H35" s="36"/>
      <c r="I35" s="123">
        <v>0</v>
      </c>
      <c r="J35" s="123">
        <v>1864</v>
      </c>
      <c r="K35" s="45"/>
      <c r="L35" s="45">
        <v>0</v>
      </c>
      <c r="M35" s="45">
        <v>12656.9</v>
      </c>
      <c r="N35" s="36"/>
      <c r="O35" s="39">
        <v>0</v>
      </c>
      <c r="P35" s="36">
        <v>7898.5</v>
      </c>
      <c r="Q35" s="36"/>
      <c r="R35" s="39"/>
      <c r="S35" s="36"/>
      <c r="T35" s="36"/>
      <c r="U35" s="39"/>
      <c r="V35" s="36"/>
      <c r="W35" s="36"/>
      <c r="X35" s="39"/>
      <c r="Y35" s="36">
        <v>890.1</v>
      </c>
      <c r="Z35" s="36"/>
      <c r="AA35" s="211">
        <v>26687.8366</v>
      </c>
      <c r="AB35" s="212">
        <v>20000</v>
      </c>
      <c r="AC35" s="212">
        <f>+'[3]Sheet6 '!$G$450</f>
        <v>16000</v>
      </c>
      <c r="AD35" s="192">
        <f t="shared" si="0"/>
        <v>-4000</v>
      </c>
    </row>
    <row r="36" spans="1:30" ht="24" customHeight="1">
      <c r="A36" s="110">
        <v>20</v>
      </c>
      <c r="B36" s="21" t="s">
        <v>16</v>
      </c>
      <c r="C36" s="39">
        <v>0</v>
      </c>
      <c r="D36" s="60">
        <f aca="true" t="shared" si="1" ref="D36:Z36">SUM(D6:D35)</f>
        <v>253700</v>
      </c>
      <c r="E36" s="60">
        <f t="shared" si="1"/>
        <v>0</v>
      </c>
      <c r="F36" s="60">
        <f t="shared" si="1"/>
        <v>81606.5</v>
      </c>
      <c r="G36" s="60">
        <f t="shared" si="1"/>
        <v>102861.8</v>
      </c>
      <c r="H36" s="60">
        <f t="shared" si="1"/>
        <v>0</v>
      </c>
      <c r="I36" s="133">
        <f t="shared" si="1"/>
        <v>45465.09999999999</v>
      </c>
      <c r="J36" s="133">
        <f t="shared" si="1"/>
        <v>63884</v>
      </c>
      <c r="K36" s="60">
        <f t="shared" si="1"/>
        <v>0</v>
      </c>
      <c r="L36" s="60">
        <f t="shared" si="1"/>
        <v>60820.1</v>
      </c>
      <c r="M36" s="60">
        <f t="shared" si="1"/>
        <v>60981.9</v>
      </c>
      <c r="N36" s="60">
        <f t="shared" si="1"/>
        <v>0</v>
      </c>
      <c r="O36" s="60">
        <f t="shared" si="1"/>
        <v>34809</v>
      </c>
      <c r="P36" s="60">
        <f t="shared" si="1"/>
        <v>34128.5</v>
      </c>
      <c r="Q36" s="60">
        <f t="shared" si="1"/>
        <v>0</v>
      </c>
      <c r="R36" s="60">
        <f t="shared" si="1"/>
        <v>74912</v>
      </c>
      <c r="S36" s="60">
        <f t="shared" si="1"/>
        <v>109239.09999999999</v>
      </c>
      <c r="T36" s="60">
        <f t="shared" si="1"/>
        <v>0</v>
      </c>
      <c r="U36" s="60">
        <f t="shared" si="1"/>
        <v>62891.48500000001</v>
      </c>
      <c r="V36" s="60">
        <f t="shared" si="1"/>
        <v>49261.744000000006</v>
      </c>
      <c r="W36" s="60">
        <f t="shared" si="1"/>
        <v>0</v>
      </c>
      <c r="X36" s="60">
        <f t="shared" si="1"/>
        <v>37407.578</v>
      </c>
      <c r="Y36" s="60">
        <f t="shared" si="1"/>
        <v>52979.198</v>
      </c>
      <c r="Z36" s="60">
        <f t="shared" si="1"/>
        <v>0</v>
      </c>
      <c r="AA36" s="211">
        <v>49605</v>
      </c>
      <c r="AB36" s="212">
        <v>54000</v>
      </c>
      <c r="AC36" s="212">
        <f>+'[4]Sheet2'!$H$310</f>
        <v>79276.15</v>
      </c>
      <c r="AD36" s="192">
        <f t="shared" si="0"/>
        <v>25276.149999999994</v>
      </c>
    </row>
    <row r="37" spans="1:32" ht="32.25" customHeight="1">
      <c r="A37" s="111"/>
      <c r="B37" s="104" t="s">
        <v>8</v>
      </c>
      <c r="C37" s="174">
        <f>SUM(C7:C36)</f>
        <v>244655.68300000005</v>
      </c>
      <c r="D37" s="30">
        <v>163151</v>
      </c>
      <c r="E37" s="30"/>
      <c r="F37" s="30"/>
      <c r="G37" s="45"/>
      <c r="H37" s="31"/>
      <c r="I37" s="134">
        <v>1085.4</v>
      </c>
      <c r="J37" s="134">
        <v>71099.8</v>
      </c>
      <c r="K37" s="58">
        <v>57200</v>
      </c>
      <c r="L37" s="30"/>
      <c r="M37" s="45"/>
      <c r="N37" s="31"/>
      <c r="O37" s="30"/>
      <c r="P37" s="45"/>
      <c r="Q37" s="31"/>
      <c r="R37" s="30">
        <v>19620</v>
      </c>
      <c r="S37" s="45">
        <v>8860</v>
      </c>
      <c r="T37" s="31"/>
      <c r="U37" s="30"/>
      <c r="V37" s="30"/>
      <c r="W37" s="31"/>
      <c r="X37" s="30"/>
      <c r="Y37" s="30"/>
      <c r="Z37" s="31"/>
      <c r="AA37" s="215">
        <f>SUM(AA7:AA36)</f>
        <v>772732.1332</v>
      </c>
      <c r="AB37" s="215">
        <f>+AB7+AB8+AB9+AB10+AB11+AB12+AB13+AB14+AB15+AB16+AB17+AB18+AB19+AB20+AB21+AB24+AB32+AB33+AB34+AB35+AB36</f>
        <v>1077000</v>
      </c>
      <c r="AC37" s="216">
        <f>+AC7+AC8+AC9+AC10+AC11+AC12+AC13+AC14+AC15+AC16+AC17+AC18+AC19+AC20+AC21+AC24+AC32+AC33+AC34+AC35+AC36+AC23</f>
        <v>1217000</v>
      </c>
      <c r="AD37" s="204">
        <f t="shared" si="0"/>
        <v>140000</v>
      </c>
      <c r="AF37" s="161"/>
    </row>
    <row r="38" spans="1:30" ht="26.25" customHeight="1">
      <c r="A38" s="110">
        <v>21</v>
      </c>
      <c r="B38" s="20" t="s">
        <v>17</v>
      </c>
      <c r="C38" s="30">
        <v>31846.111</v>
      </c>
      <c r="D38" s="32">
        <v>56329.6</v>
      </c>
      <c r="E38" s="30"/>
      <c r="F38" s="30"/>
      <c r="G38" s="31"/>
      <c r="H38" s="31"/>
      <c r="I38" s="67"/>
      <c r="J38" s="124"/>
      <c r="K38" s="31"/>
      <c r="L38" s="30"/>
      <c r="M38" s="31"/>
      <c r="N38" s="31"/>
      <c r="O38" s="30"/>
      <c r="P38" s="31"/>
      <c r="Q38" s="31"/>
      <c r="R38" s="30">
        <v>2280</v>
      </c>
      <c r="S38" s="31">
        <v>7700</v>
      </c>
      <c r="T38" s="31"/>
      <c r="U38" s="30"/>
      <c r="V38" s="31"/>
      <c r="W38" s="31"/>
      <c r="X38" s="30"/>
      <c r="Y38" s="31"/>
      <c r="Z38" s="31"/>
      <c r="AA38" s="212">
        <v>638672.4</v>
      </c>
      <c r="AB38" s="212">
        <v>761379.31</v>
      </c>
      <c r="AC38" s="212">
        <v>412000</v>
      </c>
      <c r="AD38" s="192">
        <f t="shared" si="0"/>
        <v>-349379.31000000006</v>
      </c>
    </row>
    <row r="39" spans="1:30" ht="39" customHeight="1">
      <c r="A39" s="110">
        <v>22</v>
      </c>
      <c r="B39" s="20" t="s">
        <v>18</v>
      </c>
      <c r="C39" s="30">
        <v>21043.3</v>
      </c>
      <c r="D39" s="31"/>
      <c r="E39" s="31"/>
      <c r="F39" s="31"/>
      <c r="G39" s="31"/>
      <c r="H39" s="31"/>
      <c r="I39" s="124"/>
      <c r="J39" s="124"/>
      <c r="K39" s="31"/>
      <c r="L39" s="31"/>
      <c r="M39" s="31"/>
      <c r="N39" s="31"/>
      <c r="O39" s="31"/>
      <c r="P39" s="31"/>
      <c r="Q39" s="31"/>
      <c r="R39" s="31">
        <v>145</v>
      </c>
      <c r="S39" s="31">
        <v>200</v>
      </c>
      <c r="T39" s="31"/>
      <c r="U39" s="31"/>
      <c r="V39" s="31"/>
      <c r="W39" s="31"/>
      <c r="X39" s="31"/>
      <c r="Y39" s="31"/>
      <c r="Z39" s="31"/>
      <c r="AA39" s="212">
        <v>0</v>
      </c>
      <c r="AB39" s="212">
        <v>155817.472</v>
      </c>
      <c r="AC39" s="212">
        <v>110000</v>
      </c>
      <c r="AD39" s="192">
        <f t="shared" si="0"/>
        <v>-45817.47200000001</v>
      </c>
    </row>
    <row r="40" spans="1:30" ht="24" customHeight="1" hidden="1">
      <c r="A40" s="110">
        <v>23</v>
      </c>
      <c r="B40" s="20" t="s">
        <v>19</v>
      </c>
      <c r="C40" s="31">
        <v>0</v>
      </c>
      <c r="D40" s="31">
        <v>6500</v>
      </c>
      <c r="E40" s="30"/>
      <c r="F40" s="30"/>
      <c r="G40" s="31"/>
      <c r="H40" s="31"/>
      <c r="I40" s="123">
        <v>2409.5</v>
      </c>
      <c r="J40" s="123">
        <v>5811</v>
      </c>
      <c r="K40" s="45">
        <v>3000</v>
      </c>
      <c r="L40" s="30"/>
      <c r="M40" s="31"/>
      <c r="N40" s="31"/>
      <c r="O40" s="30"/>
      <c r="P40" s="31"/>
      <c r="Q40" s="31"/>
      <c r="R40" s="30">
        <v>188.9</v>
      </c>
      <c r="S40" s="31">
        <v>4080</v>
      </c>
      <c r="T40" s="31"/>
      <c r="U40" s="30"/>
      <c r="V40" s="31"/>
      <c r="W40" s="31"/>
      <c r="X40" s="30"/>
      <c r="Y40" s="31"/>
      <c r="Z40" s="31"/>
      <c r="AA40" s="212"/>
      <c r="AB40" s="212">
        <v>0</v>
      </c>
      <c r="AC40" s="212"/>
      <c r="AD40" s="192">
        <f t="shared" si="0"/>
        <v>0</v>
      </c>
    </row>
    <row r="41" spans="1:30" ht="19.5" customHeight="1">
      <c r="A41" s="110">
        <v>23</v>
      </c>
      <c r="B41" s="20" t="s">
        <v>20</v>
      </c>
      <c r="C41" s="30">
        <v>1471.22</v>
      </c>
      <c r="D41" s="31">
        <v>6000</v>
      </c>
      <c r="E41" s="30"/>
      <c r="F41" s="30"/>
      <c r="G41" s="31"/>
      <c r="H41" s="31"/>
      <c r="I41" s="123">
        <v>985</v>
      </c>
      <c r="J41" s="123">
        <v>2787.5</v>
      </c>
      <c r="K41" s="45">
        <v>2238.2</v>
      </c>
      <c r="L41" s="30"/>
      <c r="M41" s="31"/>
      <c r="N41" s="31"/>
      <c r="O41" s="30"/>
      <c r="P41" s="31"/>
      <c r="Q41" s="31"/>
      <c r="R41" s="30">
        <v>880</v>
      </c>
      <c r="S41" s="31">
        <v>900</v>
      </c>
      <c r="T41" s="31"/>
      <c r="U41" s="30"/>
      <c r="V41" s="31"/>
      <c r="W41" s="31"/>
      <c r="X41" s="30"/>
      <c r="Y41" s="31"/>
      <c r="Z41" s="31"/>
      <c r="AA41" s="212">
        <v>42615.6</v>
      </c>
      <c r="AB41" s="212">
        <v>13000</v>
      </c>
      <c r="AC41" s="212">
        <v>20000</v>
      </c>
      <c r="AD41" s="192">
        <f t="shared" si="0"/>
        <v>7000</v>
      </c>
    </row>
    <row r="42" spans="1:30" ht="24" customHeight="1">
      <c r="A42" s="110">
        <v>24</v>
      </c>
      <c r="B42" s="7" t="s">
        <v>83</v>
      </c>
      <c r="C42" s="30">
        <v>300</v>
      </c>
      <c r="D42" s="174">
        <f aca="true" t="shared" si="2" ref="D42:K42">SUM(D6:D41)</f>
        <v>739380.6</v>
      </c>
      <c r="E42" s="174">
        <f t="shared" si="2"/>
        <v>0</v>
      </c>
      <c r="F42" s="174">
        <f t="shared" si="2"/>
        <v>163213</v>
      </c>
      <c r="G42" s="174">
        <f t="shared" si="2"/>
        <v>205723.6</v>
      </c>
      <c r="H42" s="174">
        <f t="shared" si="2"/>
        <v>0</v>
      </c>
      <c r="I42" s="68">
        <f t="shared" si="2"/>
        <v>95410.09999999998</v>
      </c>
      <c r="J42" s="68">
        <f t="shared" si="2"/>
        <v>207466.3</v>
      </c>
      <c r="K42" s="175">
        <f t="shared" si="2"/>
        <v>62438.2</v>
      </c>
      <c r="L42" s="174">
        <f>+L36+L37+L38+L39+L40+L41</f>
        <v>60820.1</v>
      </c>
      <c r="M42" s="174">
        <f>+M36+M37+M38+M39+M40+M41</f>
        <v>60981.9</v>
      </c>
      <c r="N42" s="174">
        <f>+N36+N37+N38+N39+N40+N41</f>
        <v>0</v>
      </c>
      <c r="O42" s="174">
        <f>+O36+O37+O38+O39+O40+O41</f>
        <v>34809</v>
      </c>
      <c r="P42" s="174">
        <f>+P36+P37+P38+P39+P40+P41</f>
        <v>34128.5</v>
      </c>
      <c r="Q42" s="174">
        <f aca="true" t="shared" si="3" ref="Q42:Z42">+Q36+Q37+Q38+Q39+Q40+Q41</f>
        <v>0</v>
      </c>
      <c r="R42" s="174">
        <f t="shared" si="3"/>
        <v>98025.9</v>
      </c>
      <c r="S42" s="174">
        <f t="shared" si="3"/>
        <v>130979.09999999999</v>
      </c>
      <c r="T42" s="174">
        <f t="shared" si="3"/>
        <v>0</v>
      </c>
      <c r="U42" s="174">
        <f t="shared" si="3"/>
        <v>62891.48500000001</v>
      </c>
      <c r="V42" s="174">
        <f t="shared" si="3"/>
        <v>49261.744000000006</v>
      </c>
      <c r="W42" s="174">
        <f t="shared" si="3"/>
        <v>0</v>
      </c>
      <c r="X42" s="174">
        <f t="shared" si="3"/>
        <v>37407.578</v>
      </c>
      <c r="Y42" s="174">
        <f t="shared" si="3"/>
        <v>52979.198</v>
      </c>
      <c r="Z42" s="174">
        <f t="shared" si="3"/>
        <v>0</v>
      </c>
      <c r="AA42" s="212">
        <v>0</v>
      </c>
      <c r="AB42" s="212">
        <v>50000</v>
      </c>
      <c r="AC42" s="212">
        <v>21000</v>
      </c>
      <c r="AD42" s="192">
        <f t="shared" si="0"/>
        <v>-29000</v>
      </c>
    </row>
    <row r="43" spans="1:32" ht="24" customHeight="1">
      <c r="A43" s="111"/>
      <c r="B43" s="104" t="s">
        <v>151</v>
      </c>
      <c r="C43" s="174"/>
      <c r="D43" s="174"/>
      <c r="E43" s="174"/>
      <c r="F43" s="174"/>
      <c r="G43" s="174"/>
      <c r="H43" s="174"/>
      <c r="I43" s="68"/>
      <c r="J43" s="68"/>
      <c r="K43" s="175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215">
        <f>SUM(AA38:AA42)</f>
        <v>681288</v>
      </c>
      <c r="AB43" s="215">
        <f>SUM(AB38:AB42)</f>
        <v>980196.7820000001</v>
      </c>
      <c r="AC43" s="215">
        <f>SUM(AC38:AC42)</f>
        <v>563000</v>
      </c>
      <c r="AD43" s="204">
        <f t="shared" si="0"/>
        <v>-417196.7820000001</v>
      </c>
      <c r="AF43" s="161"/>
    </row>
    <row r="44" spans="1:32" ht="24.75" customHeight="1">
      <c r="A44" s="111"/>
      <c r="B44" s="59" t="s">
        <v>21</v>
      </c>
      <c r="C44" s="60">
        <f>SUM(C7:C42)</f>
        <v>543971.9970000001</v>
      </c>
      <c r="D44" s="193"/>
      <c r="E44" s="193"/>
      <c r="F44" s="194"/>
      <c r="G44" s="194"/>
      <c r="H44" s="194"/>
      <c r="I44" s="195"/>
      <c r="J44" s="195"/>
      <c r="K44" s="196"/>
      <c r="L44" s="197"/>
      <c r="M44" s="198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216">
        <f>+AA37+AA43</f>
        <v>1454020.1332</v>
      </c>
      <c r="AB44" s="216">
        <f>+AB37+AB43</f>
        <v>2057196.7820000001</v>
      </c>
      <c r="AC44" s="216">
        <f>+AC37+AC43</f>
        <v>1780000</v>
      </c>
      <c r="AD44" s="204">
        <f t="shared" si="0"/>
        <v>-277196.7820000001</v>
      </c>
      <c r="AE44" s="160"/>
      <c r="AF44" s="186"/>
    </row>
    <row r="45" spans="1:30" ht="34.5" customHeight="1">
      <c r="A45" s="112"/>
      <c r="C45" s="51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D45" s="191"/>
    </row>
    <row r="46" spans="1:29" ht="24" customHeight="1">
      <c r="A46" s="238" t="s">
        <v>118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</row>
    <row r="47" spans="3:30" ht="24" customHeight="1">
      <c r="C47" s="51"/>
      <c r="G47" s="52"/>
      <c r="AA47" s="138"/>
      <c r="AB47" s="138"/>
      <c r="AC47" s="159"/>
      <c r="AD47" s="79"/>
    </row>
    <row r="48" ht="24" customHeight="1">
      <c r="G48" s="52"/>
    </row>
    <row r="49" ht="24" customHeight="1">
      <c r="G49" s="52"/>
    </row>
    <row r="50" ht="24" customHeight="1">
      <c r="G50" s="52"/>
    </row>
    <row r="51" ht="24" customHeight="1">
      <c r="G51" s="52"/>
    </row>
  </sheetData>
  <sheetProtection/>
  <mergeCells count="13">
    <mergeCell ref="A33:A34"/>
    <mergeCell ref="B33:B34"/>
    <mergeCell ref="AD5:AD6"/>
    <mergeCell ref="A46:AC46"/>
    <mergeCell ref="AB1:AC1"/>
    <mergeCell ref="A2:C2"/>
    <mergeCell ref="AA2:AC2"/>
    <mergeCell ref="A3:AC3"/>
    <mergeCell ref="A4:AC4"/>
    <mergeCell ref="A5:B6"/>
    <mergeCell ref="AA5:AA6"/>
    <mergeCell ref="AB5:AB6"/>
    <mergeCell ref="AC5:AC6"/>
  </mergeCells>
  <printOptions/>
  <pageMargins left="0.94" right="0.29" top="0.25" bottom="0.53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AA2" sqref="AA2:AC2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2.875" style="122" customWidth="1"/>
    <col min="28" max="28" width="15.875" style="122" customWidth="1"/>
    <col min="29" max="29" width="17.625" style="122" customWidth="1"/>
    <col min="30" max="30" width="11.875" style="0" hidden="1" customWidth="1"/>
    <col min="31" max="31" width="12.625" style="0" customWidth="1"/>
    <col min="32" max="32" width="10.625" style="0" bestFit="1" customWidth="1"/>
  </cols>
  <sheetData>
    <row r="1" spans="1:30" s="146" customFormat="1" ht="22.5" customHeight="1">
      <c r="A1" s="217"/>
      <c r="B1" s="217"/>
      <c r="C1" s="255" t="s">
        <v>14</v>
      </c>
      <c r="D1" s="255"/>
      <c r="E1" s="217"/>
      <c r="F1" s="217"/>
      <c r="G1" s="217"/>
      <c r="AA1" s="218"/>
      <c r="AB1" s="256" t="s">
        <v>14</v>
      </c>
      <c r="AC1" s="256"/>
      <c r="AD1" s="219"/>
    </row>
    <row r="2" spans="1:30" s="146" customFormat="1" ht="69" customHeight="1">
      <c r="A2" s="234"/>
      <c r="B2" s="234"/>
      <c r="C2" s="234" t="s">
        <v>133</v>
      </c>
      <c r="D2" s="234"/>
      <c r="E2" s="234"/>
      <c r="F2" s="234" t="s">
        <v>133</v>
      </c>
      <c r="G2" s="234"/>
      <c r="H2" s="234"/>
      <c r="I2" s="234" t="s">
        <v>133</v>
      </c>
      <c r="J2" s="234"/>
      <c r="K2" s="234"/>
      <c r="L2" s="234" t="s">
        <v>133</v>
      </c>
      <c r="M2" s="234"/>
      <c r="N2" s="234"/>
      <c r="O2" s="234" t="s">
        <v>133</v>
      </c>
      <c r="P2" s="234"/>
      <c r="Q2" s="234"/>
      <c r="R2" s="234" t="s">
        <v>133</v>
      </c>
      <c r="S2" s="234"/>
      <c r="T2" s="234"/>
      <c r="U2" s="234" t="s">
        <v>133</v>
      </c>
      <c r="V2" s="234"/>
      <c r="W2" s="234"/>
      <c r="X2" s="234" t="s">
        <v>133</v>
      </c>
      <c r="Y2" s="234"/>
      <c r="Z2" s="234"/>
      <c r="AA2" s="257" t="s">
        <v>155</v>
      </c>
      <c r="AB2" s="257"/>
      <c r="AC2" s="257"/>
      <c r="AD2" s="219"/>
    </row>
    <row r="3" spans="1:29" ht="58.5" customHeight="1">
      <c r="A3" s="220" t="s">
        <v>145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4" spans="1:29" ht="26.25" customHeight="1">
      <c r="A4" s="258" t="s">
        <v>13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48"/>
    </row>
    <row r="5" spans="1:30" s="146" customFormat="1" ht="34.5" customHeight="1">
      <c r="A5" s="259" t="s">
        <v>135</v>
      </c>
      <c r="B5" s="260"/>
      <c r="C5" s="263" t="s">
        <v>85</v>
      </c>
      <c r="D5" s="263"/>
      <c r="E5" s="263"/>
      <c r="F5" s="263" t="s">
        <v>86</v>
      </c>
      <c r="G5" s="263"/>
      <c r="H5" s="263"/>
      <c r="I5" s="263" t="s">
        <v>87</v>
      </c>
      <c r="J5" s="263"/>
      <c r="K5" s="263"/>
      <c r="L5" s="263" t="s">
        <v>88</v>
      </c>
      <c r="M5" s="263"/>
      <c r="N5" s="263"/>
      <c r="O5" s="263" t="s">
        <v>89</v>
      </c>
      <c r="P5" s="263"/>
      <c r="Q5" s="263"/>
      <c r="R5" s="263" t="s">
        <v>90</v>
      </c>
      <c r="S5" s="263"/>
      <c r="T5" s="263"/>
      <c r="U5" s="263" t="s">
        <v>91</v>
      </c>
      <c r="V5" s="263"/>
      <c r="W5" s="263"/>
      <c r="X5" s="263" t="s">
        <v>92</v>
      </c>
      <c r="Y5" s="263"/>
      <c r="Z5" s="263"/>
      <c r="AA5" s="265" t="s">
        <v>154</v>
      </c>
      <c r="AB5" s="265" t="s">
        <v>139</v>
      </c>
      <c r="AC5" s="250" t="s">
        <v>140</v>
      </c>
      <c r="AD5" s="264" t="s">
        <v>153</v>
      </c>
    </row>
    <row r="6" spans="1:30" s="117" customFormat="1" ht="13.5" customHeight="1">
      <c r="A6" s="261"/>
      <c r="B6" s="262"/>
      <c r="C6" s="201" t="s">
        <v>81</v>
      </c>
      <c r="D6" s="201" t="s">
        <v>73</v>
      </c>
      <c r="E6" s="200" t="s">
        <v>72</v>
      </c>
      <c r="F6" s="200" t="s">
        <v>81</v>
      </c>
      <c r="G6" s="201" t="s">
        <v>73</v>
      </c>
      <c r="H6" s="200" t="s">
        <v>72</v>
      </c>
      <c r="I6" s="200" t="s">
        <v>81</v>
      </c>
      <c r="J6" s="200" t="s">
        <v>73</v>
      </c>
      <c r="K6" s="200" t="s">
        <v>72</v>
      </c>
      <c r="L6" s="200" t="s">
        <v>81</v>
      </c>
      <c r="M6" s="200" t="s">
        <v>73</v>
      </c>
      <c r="N6" s="200" t="s">
        <v>72</v>
      </c>
      <c r="O6" s="200" t="s">
        <v>81</v>
      </c>
      <c r="P6" s="200" t="s">
        <v>73</v>
      </c>
      <c r="Q6" s="200" t="s">
        <v>72</v>
      </c>
      <c r="R6" s="200" t="s">
        <v>81</v>
      </c>
      <c r="S6" s="200" t="s">
        <v>73</v>
      </c>
      <c r="T6" s="200" t="s">
        <v>72</v>
      </c>
      <c r="U6" s="200" t="s">
        <v>81</v>
      </c>
      <c r="V6" s="200" t="s">
        <v>73</v>
      </c>
      <c r="W6" s="200" t="s">
        <v>72</v>
      </c>
      <c r="X6" s="200" t="s">
        <v>81</v>
      </c>
      <c r="Y6" s="202" t="s">
        <v>73</v>
      </c>
      <c r="Z6" s="200" t="s">
        <v>72</v>
      </c>
      <c r="AA6" s="266"/>
      <c r="AB6" s="266"/>
      <c r="AC6" s="250"/>
      <c r="AD6" s="264"/>
    </row>
    <row r="7" spans="1:30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187">
        <v>252330.9</v>
      </c>
      <c r="AB7" s="187">
        <f>+'[2]Sheet3 '!$E$20</f>
        <v>343400</v>
      </c>
      <c r="AC7" s="187">
        <f>+'[3]Sheet3 '!$E$20</f>
        <v>344000</v>
      </c>
      <c r="AD7" s="209">
        <f>+AC7-AB7</f>
        <v>600</v>
      </c>
    </row>
    <row r="8" spans="1:30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187">
        <v>26816.6</v>
      </c>
      <c r="AB8" s="187">
        <f>+'[2]Sheet3 '!$E$21</f>
        <v>92000</v>
      </c>
      <c r="AC8" s="187">
        <f>+'[3]Sheet3 '!$E$21</f>
        <v>88000</v>
      </c>
      <c r="AD8" s="209">
        <f aca="true" t="shared" si="0" ref="AD8:AD53">+AC8-AB8</f>
        <v>-4000</v>
      </c>
    </row>
    <row r="9" spans="1:30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187">
        <v>2155.3</v>
      </c>
      <c r="AB9" s="187">
        <f>+'[2]Sheet3 '!$E$22</f>
        <v>25000</v>
      </c>
      <c r="AC9" s="187">
        <f>+'[3]Sheet3 '!$E$22</f>
        <v>25700</v>
      </c>
      <c r="AD9" s="209">
        <f t="shared" si="0"/>
        <v>700</v>
      </c>
    </row>
    <row r="10" spans="1:30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187">
        <f>+C10+F10+I10+L10+O10+R10+U10+X10</f>
        <v>0</v>
      </c>
      <c r="AB10" s="188">
        <f>+'[2]Sheet3 '!$E$33</f>
        <v>990</v>
      </c>
      <c r="AC10" s="188">
        <f>+'[3]Sheet3 '!$E$33</f>
        <v>2000</v>
      </c>
      <c r="AD10" s="209">
        <f t="shared" si="0"/>
        <v>1010</v>
      </c>
    </row>
    <row r="11" spans="1:30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187">
        <v>18872.314499999997</v>
      </c>
      <c r="AB11" s="188">
        <f>+'[2]Sheet3 '!$E$34</f>
        <v>30000</v>
      </c>
      <c r="AC11" s="188">
        <f>+'[3]Sheet3 '!$E$34</f>
        <v>37000</v>
      </c>
      <c r="AD11" s="209">
        <f t="shared" si="0"/>
        <v>7000</v>
      </c>
    </row>
    <row r="12" spans="1:30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187">
        <v>39212.4</v>
      </c>
      <c r="AB12" s="188">
        <f>+'[2]Sheet3 '!$E$35</f>
        <v>79990</v>
      </c>
      <c r="AC12" s="188">
        <f>+'[3]Sheet3 '!$E$35</f>
        <v>79000</v>
      </c>
      <c r="AD12" s="209">
        <f t="shared" si="0"/>
        <v>-990</v>
      </c>
    </row>
    <row r="13" spans="1:30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187">
        <v>2048.3162</v>
      </c>
      <c r="AB13" s="188">
        <f>+'[2]Sheet3 '!$E$36</f>
        <v>2000</v>
      </c>
      <c r="AC13" s="188">
        <f>+'[3]Sheet3 '!$E$36</f>
        <v>3000</v>
      </c>
      <c r="AD13" s="209">
        <f t="shared" si="0"/>
        <v>1000</v>
      </c>
    </row>
    <row r="14" spans="1:30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187">
        <v>6141.4</v>
      </c>
      <c r="AB14" s="188">
        <f>+'[2]Sheet3 '!$E$37</f>
        <v>990</v>
      </c>
      <c r="AC14" s="188">
        <f>+'[3]Sheet3 '!$E$37</f>
        <v>980</v>
      </c>
      <c r="AD14" s="209">
        <f t="shared" si="0"/>
        <v>-10</v>
      </c>
    </row>
    <row r="15" spans="1:30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187">
        <f>+C15+F15+I15+L15+O15+R15+U15+X15</f>
        <v>0</v>
      </c>
      <c r="AB15" s="188">
        <v>990</v>
      </c>
      <c r="AC15" s="188">
        <f>+'[4]Sheet3 '!$E$38</f>
        <v>300</v>
      </c>
      <c r="AD15" s="209">
        <f t="shared" si="0"/>
        <v>-690</v>
      </c>
    </row>
    <row r="16" spans="1:30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187">
        <v>754.2</v>
      </c>
      <c r="AB16" s="188">
        <f>+'[2]Sheet3 '!$E$42</f>
        <v>2000</v>
      </c>
      <c r="AC16" s="188">
        <f>+'[3]Sheet3 '!$E$42</f>
        <v>2000</v>
      </c>
      <c r="AD16" s="209">
        <f t="shared" si="0"/>
        <v>0</v>
      </c>
    </row>
    <row r="17" spans="1:30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187">
        <v>0</v>
      </c>
      <c r="AB17" s="188">
        <f>+'[2]Sheet3 '!$E$43</f>
        <v>5000</v>
      </c>
      <c r="AC17" s="188">
        <f>+'[4]Sheet3 '!$E$43</f>
        <v>5000</v>
      </c>
      <c r="AD17" s="209">
        <f t="shared" si="0"/>
        <v>0</v>
      </c>
    </row>
    <row r="18" spans="1:30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187">
        <v>10</v>
      </c>
      <c r="AB18" s="188">
        <f>+'[2]Sheet3 '!$E$47</f>
        <v>300</v>
      </c>
      <c r="AC18" s="188">
        <f>+'[3]Sheet3 '!$E$47</f>
        <v>300</v>
      </c>
      <c r="AD18" s="209">
        <f t="shared" si="0"/>
        <v>0</v>
      </c>
    </row>
    <row r="19" spans="1:30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187">
        <v>1768.1</v>
      </c>
      <c r="AB19" s="188">
        <f>+'[2]Sheet3 '!$E$48</f>
        <v>2000</v>
      </c>
      <c r="AC19" s="188">
        <f>+'[3]Sheet3 '!$E$48</f>
        <v>4000</v>
      </c>
      <c r="AD19" s="209">
        <f t="shared" si="0"/>
        <v>2000</v>
      </c>
    </row>
    <row r="20" spans="1:30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187">
        <v>35</v>
      </c>
      <c r="AB20" s="188">
        <f>+'[2]Sheet3 '!$E$49</f>
        <v>3000</v>
      </c>
      <c r="AC20" s="188">
        <f>+'[3]Sheet3 '!$E$49</f>
        <v>2000</v>
      </c>
      <c r="AD20" s="209">
        <f t="shared" si="0"/>
        <v>-1000</v>
      </c>
    </row>
    <row r="21" spans="1:30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187">
        <v>1118.1</v>
      </c>
      <c r="AB21" s="188">
        <f>+'[2]Sheet3 '!$E$50</f>
        <v>2000</v>
      </c>
      <c r="AC21" s="188">
        <f>+'[3]Sheet3 '!$E$50</f>
        <v>2000</v>
      </c>
      <c r="AD21" s="209">
        <f t="shared" si="0"/>
        <v>0</v>
      </c>
    </row>
    <row r="22" spans="1:30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187">
        <v>720</v>
      </c>
      <c r="AB22" s="188">
        <f>+'[2]Sheet3 '!$E$51</f>
        <v>3000</v>
      </c>
      <c r="AC22" s="188">
        <v>4000</v>
      </c>
      <c r="AD22" s="209">
        <f t="shared" si="0"/>
        <v>1000</v>
      </c>
    </row>
    <row r="23" spans="1:30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187">
        <v>1235</v>
      </c>
      <c r="AB23" s="188">
        <f>+'[2]Sheet3 '!$E$52</f>
        <v>2000</v>
      </c>
      <c r="AC23" s="188">
        <v>3000</v>
      </c>
      <c r="AD23" s="209">
        <f t="shared" si="0"/>
        <v>1000</v>
      </c>
    </row>
    <row r="24" spans="1:30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187">
        <v>10420.2</v>
      </c>
      <c r="AB24" s="187">
        <f>+'[2]Sheet3 '!$E$53</f>
        <v>6000</v>
      </c>
      <c r="AC24" s="187">
        <f>+'[4]Sheet3 '!$E$53</f>
        <v>6000</v>
      </c>
      <c r="AD24" s="209">
        <f t="shared" si="0"/>
        <v>0</v>
      </c>
    </row>
    <row r="25" spans="1:30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187">
        <v>6332.7</v>
      </c>
      <c r="AB25" s="187">
        <f>+'[2]Sheet3 '!$E$54</f>
        <v>5000</v>
      </c>
      <c r="AC25" s="187">
        <f>+'[3]Sheet3 '!$E$54</f>
        <v>6000</v>
      </c>
      <c r="AD25" s="209">
        <f t="shared" si="0"/>
        <v>1000</v>
      </c>
    </row>
    <row r="26" spans="1:30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187">
        <v>9761.1</v>
      </c>
      <c r="AB26" s="187">
        <f>+'[2]Sheet3 '!$E$57</f>
        <v>6980</v>
      </c>
      <c r="AC26" s="187">
        <f>+'[3]Sheet3 '!$E$57</f>
        <v>6990</v>
      </c>
      <c r="AD26" s="209">
        <f t="shared" si="0"/>
        <v>10</v>
      </c>
    </row>
    <row r="27" spans="1:30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187">
        <v>8290</v>
      </c>
      <c r="AB27" s="187">
        <f>+'[2]Sheet3 '!$E$60</f>
        <v>5000</v>
      </c>
      <c r="AC27" s="187">
        <f>+'[3]Sheet3 '!$E$60</f>
        <v>10000</v>
      </c>
      <c r="AD27" s="209">
        <f t="shared" si="0"/>
        <v>5000</v>
      </c>
    </row>
    <row r="28" spans="1:30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187">
        <v>2281.9</v>
      </c>
      <c r="AB28" s="187">
        <f>+'[2]Sheet3 '!$E$61</f>
        <v>5500</v>
      </c>
      <c r="AC28" s="187">
        <f>+'[4]Sheet3 '!$E$61</f>
        <v>5700</v>
      </c>
      <c r="AD28" s="209">
        <f t="shared" si="0"/>
        <v>200</v>
      </c>
    </row>
    <row r="29" spans="1:30" s="5" customFormat="1" ht="31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187">
        <v>3480.1</v>
      </c>
      <c r="AB29" s="187">
        <f>+'[2]Sheet3 '!$E$64</f>
        <v>3100</v>
      </c>
      <c r="AC29" s="187">
        <f>+'[3]Sheet3 '!$E$64</f>
        <v>4000</v>
      </c>
      <c r="AD29" s="209">
        <f t="shared" si="0"/>
        <v>900</v>
      </c>
    </row>
    <row r="30" spans="1:30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187">
        <v>7491.6</v>
      </c>
      <c r="AB30" s="187">
        <f>+'[2]Sheet3 '!$E$67</f>
        <v>11820</v>
      </c>
      <c r="AC30" s="187">
        <f>+'[3]Sheet3 '!$E$67</f>
        <v>11800</v>
      </c>
      <c r="AD30" s="209">
        <f t="shared" si="0"/>
        <v>-20</v>
      </c>
    </row>
    <row r="31" spans="1:30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187">
        <v>484.8</v>
      </c>
      <c r="AB31" s="187">
        <f>+'[2]Sheet3 '!$E$70</f>
        <v>3000</v>
      </c>
      <c r="AC31" s="187">
        <f>+'[3]Sheet3 '!$E$70</f>
        <v>4000</v>
      </c>
      <c r="AD31" s="209">
        <f t="shared" si="0"/>
        <v>1000</v>
      </c>
    </row>
    <row r="32" spans="1:30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187">
        <v>10458.4</v>
      </c>
      <c r="AB32" s="187">
        <f>+'[2]Sheet3 '!$E$71</f>
        <v>12840</v>
      </c>
      <c r="AC32" s="187">
        <f>+'[3]Sheet3 '!$E$71</f>
        <v>29000</v>
      </c>
      <c r="AD32" s="209">
        <f t="shared" si="0"/>
        <v>16160</v>
      </c>
    </row>
    <row r="33" spans="1:31" s="5" customFormat="1" ht="50.2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187">
        <v>276121.7</v>
      </c>
      <c r="AB33" s="187">
        <f>+'[2]Sheet3 '!$E$91</f>
        <v>338977.75</v>
      </c>
      <c r="AC33" s="187">
        <f>+'[3]Sheet3 '!$E$91</f>
        <v>408988.7</v>
      </c>
      <c r="AD33" s="209">
        <f t="shared" si="0"/>
        <v>70010.95000000001</v>
      </c>
      <c r="AE33" s="206">
        <f>+AB33-AC33</f>
        <v>-70010.95000000001</v>
      </c>
    </row>
    <row r="34" spans="1:30" s="5" customFormat="1" ht="29.25" customHeight="1" hidden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187">
        <v>100</v>
      </c>
      <c r="AB34" s="187">
        <v>0</v>
      </c>
      <c r="AC34" s="187">
        <v>0</v>
      </c>
      <c r="AD34" s="209">
        <f t="shared" si="0"/>
        <v>0</v>
      </c>
    </row>
    <row r="35" spans="1:30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187">
        <v>6295.7</v>
      </c>
      <c r="AB35" s="188">
        <f>+'[2]Sheet3 '!$E$109</f>
        <v>6822.25</v>
      </c>
      <c r="AC35" s="188">
        <v>5011.3</v>
      </c>
      <c r="AD35" s="209">
        <f t="shared" si="0"/>
        <v>-1810.9499999999998</v>
      </c>
    </row>
    <row r="36" spans="1:30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187">
        <v>0</v>
      </c>
      <c r="AB36" s="188">
        <v>0</v>
      </c>
      <c r="AC36" s="188">
        <v>16853.85</v>
      </c>
      <c r="AD36" s="209">
        <f t="shared" si="0"/>
        <v>16853.85</v>
      </c>
    </row>
    <row r="37" spans="1:30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187">
        <v>26687.802</v>
      </c>
      <c r="AB37" s="188">
        <f>+'[2]Sheet3 '!$E$142</f>
        <v>20000</v>
      </c>
      <c r="AC37" s="188">
        <f>+'[3]Sheet3 '!$E$142</f>
        <v>16000</v>
      </c>
      <c r="AD37" s="209">
        <f t="shared" si="0"/>
        <v>-4000</v>
      </c>
    </row>
    <row r="38" spans="1:30" s="5" customFormat="1" ht="55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187">
        <v>790.8</v>
      </c>
      <c r="AB38" s="188">
        <f>+'[2]Sheet3 '!$E$151</f>
        <v>1200</v>
      </c>
      <c r="AC38" s="188">
        <f>+'[3]Sheet3 '!$E$151</f>
        <v>2000</v>
      </c>
      <c r="AD38" s="209">
        <f t="shared" si="0"/>
        <v>800</v>
      </c>
    </row>
    <row r="39" spans="1:30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187">
        <v>912.7</v>
      </c>
      <c r="AB39" s="188">
        <f>+'[2]Sheet3 '!$E$156</f>
        <v>2100</v>
      </c>
      <c r="AC39" s="188">
        <f>+'[3]Sheet3 '!$E$156</f>
        <v>3100</v>
      </c>
      <c r="AD39" s="209">
        <f t="shared" si="0"/>
        <v>1000</v>
      </c>
    </row>
    <row r="40" spans="1:30" s="5" customFormat="1" ht="34.5" customHeight="1" hidden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188">
        <f>+C40+F40+I40+L40+O40+R40+U40+X40</f>
        <v>0</v>
      </c>
      <c r="AB40" s="188">
        <v>0</v>
      </c>
      <c r="AC40" s="188"/>
      <c r="AD40" s="209">
        <f t="shared" si="0"/>
        <v>0</v>
      </c>
    </row>
    <row r="41" spans="1:30" s="5" customFormat="1" ht="34.5" customHeight="1" hidden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188">
        <f>+C41+F41+I41+L41+O41+R41+U41+X41</f>
        <v>0</v>
      </c>
      <c r="AB41" s="188">
        <v>0</v>
      </c>
      <c r="AC41" s="188"/>
      <c r="AD41" s="209">
        <f t="shared" si="0"/>
        <v>0</v>
      </c>
    </row>
    <row r="42" spans="1:30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188">
        <v>49605</v>
      </c>
      <c r="AB42" s="188">
        <f>+'[2]Sheet3 '!$E$173</f>
        <v>54000</v>
      </c>
      <c r="AC42" s="188">
        <f>+'[4]Sheet3 '!$E$173</f>
        <v>79276.15</v>
      </c>
      <c r="AD42" s="209">
        <f t="shared" si="0"/>
        <v>25276.149999999994</v>
      </c>
    </row>
    <row r="43" spans="1:31" s="5" customFormat="1" ht="23.25" customHeight="1">
      <c r="A43" s="200"/>
      <c r="B43" s="208" t="s">
        <v>8</v>
      </c>
      <c r="C43" s="105">
        <f aca="true" t="shared" si="1" ref="C43:J43">SUM(C7:C42)</f>
        <v>244655.68400000004</v>
      </c>
      <c r="D43" s="105">
        <f t="shared" si="1"/>
        <v>320000</v>
      </c>
      <c r="E43" s="174">
        <f t="shared" si="1"/>
        <v>0</v>
      </c>
      <c r="F43" s="174">
        <f t="shared" si="1"/>
        <v>85130</v>
      </c>
      <c r="G43" s="105">
        <f t="shared" si="1"/>
        <v>110274.8</v>
      </c>
      <c r="H43" s="174">
        <f t="shared" si="1"/>
        <v>3050</v>
      </c>
      <c r="I43" s="174">
        <f t="shared" si="1"/>
        <v>65865.5</v>
      </c>
      <c r="J43" s="174">
        <f t="shared" si="1"/>
        <v>96884</v>
      </c>
      <c r="K43" s="174">
        <f aca="true" t="shared" si="2" ref="K43:AA43">SUM(K7:K42)</f>
        <v>5600</v>
      </c>
      <c r="L43" s="174">
        <f t="shared" si="2"/>
        <v>41826.7</v>
      </c>
      <c r="M43" s="174">
        <f t="shared" si="2"/>
        <v>81981.9</v>
      </c>
      <c r="N43" s="174">
        <f t="shared" si="2"/>
        <v>0</v>
      </c>
      <c r="O43" s="174">
        <f t="shared" si="2"/>
        <v>38834.899999999994</v>
      </c>
      <c r="P43" s="174">
        <f t="shared" si="2"/>
        <v>53628.5</v>
      </c>
      <c r="Q43" s="174">
        <f t="shared" si="2"/>
        <v>2510</v>
      </c>
      <c r="R43" s="174">
        <f t="shared" si="2"/>
        <v>52139.899999999994</v>
      </c>
      <c r="S43" s="174">
        <f t="shared" si="2"/>
        <v>79030.7</v>
      </c>
      <c r="T43" s="174">
        <f t="shared" si="2"/>
        <v>0</v>
      </c>
      <c r="U43" s="174">
        <f t="shared" si="2"/>
        <v>39726.305</v>
      </c>
      <c r="V43" s="174">
        <f t="shared" si="2"/>
        <v>50392.509</v>
      </c>
      <c r="W43" s="174">
        <f t="shared" si="2"/>
        <v>0</v>
      </c>
      <c r="X43" s="174">
        <f t="shared" si="2"/>
        <v>33815.90000000001</v>
      </c>
      <c r="Y43" s="174">
        <f t="shared" si="2"/>
        <v>45773.6</v>
      </c>
      <c r="Z43" s="174">
        <f t="shared" si="2"/>
        <v>0</v>
      </c>
      <c r="AA43" s="207">
        <f t="shared" si="2"/>
        <v>772732.1327</v>
      </c>
      <c r="AB43" s="207">
        <f>SUM(AB7:AB42)</f>
        <v>1077000</v>
      </c>
      <c r="AC43" s="207">
        <f>SUM(AC7:AC42)</f>
        <v>1217000</v>
      </c>
      <c r="AD43" s="210">
        <f t="shared" si="0"/>
        <v>140000</v>
      </c>
      <c r="AE43" s="206"/>
    </row>
    <row r="44" spans="1:30" s="5" customFormat="1" ht="27.75" customHeight="1">
      <c r="A44" s="28">
        <v>5112</v>
      </c>
      <c r="B44" s="7" t="s">
        <v>49</v>
      </c>
      <c r="C44" s="67">
        <v>31846.111</v>
      </c>
      <c r="D44" s="67">
        <v>163151</v>
      </c>
      <c r="E44" s="3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188">
        <f>+'Ծախս-գործ-2023'!AA38</f>
        <v>638672.4</v>
      </c>
      <c r="AB44" s="188">
        <v>761379.31</v>
      </c>
      <c r="AC44" s="188">
        <f>+'[3]Sheet3 '!$F$182</f>
        <v>412000</v>
      </c>
      <c r="AD44" s="209">
        <f t="shared" si="0"/>
        <v>-349379.31000000006</v>
      </c>
    </row>
    <row r="45" spans="1:30" s="5" customFormat="1" ht="34.5" customHeight="1">
      <c r="A45" s="27">
        <v>5113</v>
      </c>
      <c r="B45" s="7" t="s">
        <v>50</v>
      </c>
      <c r="C45" s="67">
        <v>21043.3</v>
      </c>
      <c r="D45" s="66">
        <v>56329.6</v>
      </c>
      <c r="E45" s="3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188"/>
      <c r="AB45" s="188">
        <v>155817.472</v>
      </c>
      <c r="AC45" s="188">
        <f>+'[3]Sheet3 '!$F$183</f>
        <v>110000</v>
      </c>
      <c r="AD45" s="209">
        <f t="shared" si="0"/>
        <v>-45817.47200000001</v>
      </c>
    </row>
    <row r="46" spans="1:30" s="5" customFormat="1" ht="20.25" customHeight="1" hidden="1">
      <c r="A46" s="27">
        <v>5121</v>
      </c>
      <c r="B46" s="7" t="s">
        <v>19</v>
      </c>
      <c r="C46" s="67">
        <v>0</v>
      </c>
      <c r="D46" s="124"/>
      <c r="E46" s="31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188"/>
      <c r="AB46" s="188">
        <v>0</v>
      </c>
      <c r="AC46" s="188"/>
      <c r="AD46" s="209">
        <f t="shared" si="0"/>
        <v>0</v>
      </c>
    </row>
    <row r="47" spans="1:30" s="5" customFormat="1" ht="27.75" customHeight="1">
      <c r="A47" s="27">
        <v>5122</v>
      </c>
      <c r="B47" s="7" t="s">
        <v>51</v>
      </c>
      <c r="C47" s="67">
        <v>1471.22</v>
      </c>
      <c r="D47" s="124">
        <v>6500</v>
      </c>
      <c r="E47" s="3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188">
        <f>+'Ծախս-գործ-2023'!AA41</f>
        <v>42615.6</v>
      </c>
      <c r="AB47" s="188">
        <v>13000</v>
      </c>
      <c r="AC47" s="188">
        <f>+'[3]Sheet3 '!$F$187</f>
        <v>20000</v>
      </c>
      <c r="AD47" s="209">
        <f t="shared" si="0"/>
        <v>7000</v>
      </c>
    </row>
    <row r="48" spans="1:30" s="5" customFormat="1" ht="36.75" customHeight="1" hidden="1">
      <c r="A48" s="27">
        <v>5129</v>
      </c>
      <c r="B48" s="7" t="s">
        <v>120</v>
      </c>
      <c r="C48" s="67"/>
      <c r="D48" s="124"/>
      <c r="E48" s="3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188"/>
      <c r="AB48" s="188">
        <v>0</v>
      </c>
      <c r="AC48" s="188"/>
      <c r="AD48" s="209">
        <f t="shared" si="0"/>
        <v>0</v>
      </c>
    </row>
    <row r="49" spans="1:30" s="5" customFormat="1" ht="17.25" customHeight="1" hidden="1">
      <c r="A49" s="27">
        <v>5131</v>
      </c>
      <c r="B49" s="7" t="s">
        <v>122</v>
      </c>
      <c r="C49" s="67"/>
      <c r="D49" s="124"/>
      <c r="E49" s="3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188"/>
      <c r="AB49" s="188">
        <v>0</v>
      </c>
      <c r="AC49" s="188"/>
      <c r="AD49" s="209">
        <f t="shared" si="0"/>
        <v>0</v>
      </c>
    </row>
    <row r="50" spans="1:30" s="5" customFormat="1" ht="25.5" customHeight="1" hidden="1">
      <c r="A50" s="27">
        <v>5132</v>
      </c>
      <c r="B50" s="7" t="s">
        <v>121</v>
      </c>
      <c r="C50" s="67"/>
      <c r="D50" s="124"/>
      <c r="E50" s="3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188">
        <f>+C50+F50+I50+L50+O50+R50+U50+X50</f>
        <v>0</v>
      </c>
      <c r="AB50" s="188">
        <v>0</v>
      </c>
      <c r="AC50" s="188"/>
      <c r="AD50" s="209">
        <f t="shared" si="0"/>
        <v>0</v>
      </c>
    </row>
    <row r="51" spans="1:30" s="5" customFormat="1" ht="21" customHeight="1">
      <c r="A51" s="27">
        <v>5134</v>
      </c>
      <c r="B51" s="7" t="s">
        <v>83</v>
      </c>
      <c r="C51" s="67">
        <v>300</v>
      </c>
      <c r="D51" s="124">
        <v>6000</v>
      </c>
      <c r="E51" s="3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188"/>
      <c r="AB51" s="188">
        <v>50000</v>
      </c>
      <c r="AC51" s="188">
        <f>+'[3]Sheet3 '!$F$194</f>
        <v>21000</v>
      </c>
      <c r="AD51" s="209">
        <f t="shared" si="0"/>
        <v>-29000</v>
      </c>
    </row>
    <row r="52" spans="1:32" s="5" customFormat="1" ht="22.5" customHeight="1" hidden="1">
      <c r="A52" s="27">
        <v>5221</v>
      </c>
      <c r="B52" s="7" t="s">
        <v>123</v>
      </c>
      <c r="C52" s="67"/>
      <c r="D52" s="124"/>
      <c r="E52" s="3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188"/>
      <c r="AB52" s="188">
        <v>0</v>
      </c>
      <c r="AC52" s="188"/>
      <c r="AD52" s="209">
        <f t="shared" si="0"/>
        <v>0</v>
      </c>
      <c r="AF52" s="176"/>
    </row>
    <row r="53" spans="1:31" s="5" customFormat="1" ht="24" customHeight="1">
      <c r="A53" s="200"/>
      <c r="B53" s="208" t="s">
        <v>21</v>
      </c>
      <c r="C53" s="105">
        <f aca="true" t="shared" si="3" ref="C53:J53">+C43+C44+C45+C46+C47+C48+C50+C51</f>
        <v>299316.315</v>
      </c>
      <c r="D53" s="105">
        <f t="shared" si="3"/>
        <v>551980.6</v>
      </c>
      <c r="E53" s="174">
        <f t="shared" si="3"/>
        <v>0</v>
      </c>
      <c r="F53" s="174">
        <f t="shared" si="3"/>
        <v>104051.8</v>
      </c>
      <c r="G53" s="105">
        <f t="shared" si="3"/>
        <v>281454.1</v>
      </c>
      <c r="H53" s="174">
        <f t="shared" si="3"/>
        <v>3050</v>
      </c>
      <c r="I53" s="174">
        <f t="shared" si="3"/>
        <v>70345.4</v>
      </c>
      <c r="J53" s="174">
        <f t="shared" si="3"/>
        <v>176582.3</v>
      </c>
      <c r="K53" s="174">
        <f>SUM(K7:K47)</f>
        <v>11200</v>
      </c>
      <c r="L53" s="174">
        <f>+L43+L44+L45+L46+L47+L48+L49+L50+L51</f>
        <v>81661.49999999999</v>
      </c>
      <c r="M53" s="174">
        <f>+M43+M44+M45+M46+M47+M48+M49+M50+M51</f>
        <v>81981.9</v>
      </c>
      <c r="N53" s="174">
        <f>SUM(N7:N47)</f>
        <v>0</v>
      </c>
      <c r="O53" s="174">
        <f>+O43+O44+O45+O46+O47+O48+O49+O50+O51</f>
        <v>48013.899999999994</v>
      </c>
      <c r="P53" s="174">
        <f>+P43+P44+P45+P46+P47+P48+P49+P50+P51</f>
        <v>53628.5</v>
      </c>
      <c r="Q53" s="174">
        <f aca="true" t="shared" si="4" ref="Q53:Z53">+Q43+Q44+Q45+Q46+Q47+Q48+Q49+Q50+Q51+Q52</f>
        <v>2510</v>
      </c>
      <c r="R53" s="174">
        <f t="shared" si="4"/>
        <v>75404.79999999999</v>
      </c>
      <c r="S53" s="174">
        <f t="shared" si="4"/>
        <v>101390.7</v>
      </c>
      <c r="T53" s="174">
        <f t="shared" si="4"/>
        <v>0</v>
      </c>
      <c r="U53" s="174">
        <f t="shared" si="4"/>
        <v>58142.37299999999</v>
      </c>
      <c r="V53" s="174">
        <f t="shared" si="4"/>
        <v>77891.385</v>
      </c>
      <c r="W53" s="174">
        <f t="shared" si="4"/>
        <v>0</v>
      </c>
      <c r="X53" s="174">
        <f t="shared" si="4"/>
        <v>41037.00000000001</v>
      </c>
      <c r="Y53" s="174">
        <f t="shared" si="4"/>
        <v>155307.917</v>
      </c>
      <c r="Z53" s="174">
        <f t="shared" si="4"/>
        <v>0</v>
      </c>
      <c r="AA53" s="207">
        <f>+AA43+AA44+AA45+AA46+AA47+AA48+AA49+AA51+AA52</f>
        <v>1454020.1327</v>
      </c>
      <c r="AB53" s="207">
        <f>AB43+AB44+AB45+AB46+AB47+AB48+AB49+AB50+AB51+AB52</f>
        <v>2057196.7820000001</v>
      </c>
      <c r="AC53" s="207">
        <f>AC43+AC44+AC45+AC46+AC47+AC48+AC49+AC50+AC51+AC52</f>
        <v>1780000</v>
      </c>
      <c r="AD53" s="210">
        <f t="shared" si="0"/>
        <v>-277196.7820000001</v>
      </c>
      <c r="AE53" s="148"/>
    </row>
    <row r="54" spans="1:29" ht="50.25" customHeight="1" hidden="1">
      <c r="A54" s="238" t="s">
        <v>118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ht="34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ht="34.5" customHeight="1">
      <c r="A56" s="238" t="s">
        <v>118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30">
    <mergeCell ref="O5:Q5"/>
    <mergeCell ref="AD5:AD6"/>
    <mergeCell ref="A54:AC54"/>
    <mergeCell ref="A55:AC55"/>
    <mergeCell ref="R5:T5"/>
    <mergeCell ref="U5:W5"/>
    <mergeCell ref="X5:Z5"/>
    <mergeCell ref="AA5:AA6"/>
    <mergeCell ref="AB5:AB6"/>
    <mergeCell ref="AC5:AC6"/>
    <mergeCell ref="U2:W2"/>
    <mergeCell ref="X2:Z2"/>
    <mergeCell ref="AA2:AC2"/>
    <mergeCell ref="A3:AC3"/>
    <mergeCell ref="A4:AC4"/>
    <mergeCell ref="A5:B6"/>
    <mergeCell ref="C5:E5"/>
    <mergeCell ref="F5:H5"/>
    <mergeCell ref="I5:K5"/>
    <mergeCell ref="L5:N5"/>
    <mergeCell ref="A56:AC56"/>
    <mergeCell ref="C1:D1"/>
    <mergeCell ref="AB1:AC1"/>
    <mergeCell ref="A2:B2"/>
    <mergeCell ref="C2:E2"/>
    <mergeCell ref="F2:H2"/>
    <mergeCell ref="I2:K2"/>
    <mergeCell ref="L2:N2"/>
    <mergeCell ref="O2:Q2"/>
    <mergeCell ref="R2:T2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70" t="s">
        <v>119</v>
      </c>
      <c r="B2" s="270"/>
      <c r="C2" s="267" t="s">
        <v>85</v>
      </c>
      <c r="D2" s="267"/>
      <c r="E2" s="267"/>
      <c r="F2" s="267" t="s">
        <v>86</v>
      </c>
      <c r="G2" s="267"/>
      <c r="H2" s="267"/>
      <c r="I2" s="267" t="s">
        <v>87</v>
      </c>
      <c r="J2" s="267"/>
      <c r="K2" s="267"/>
      <c r="L2" s="267" t="s">
        <v>88</v>
      </c>
      <c r="M2" s="267"/>
      <c r="N2" s="267"/>
      <c r="O2" s="267" t="s">
        <v>89</v>
      </c>
      <c r="P2" s="267"/>
      <c r="Q2" s="267"/>
      <c r="R2" s="267" t="s">
        <v>90</v>
      </c>
      <c r="S2" s="267"/>
      <c r="T2" s="267"/>
      <c r="U2" s="267" t="s">
        <v>91</v>
      </c>
      <c r="V2" s="267"/>
      <c r="W2" s="267"/>
      <c r="X2" s="267" t="s">
        <v>92</v>
      </c>
      <c r="Y2" s="267"/>
      <c r="Z2" s="267"/>
      <c r="AA2" s="267" t="s">
        <v>21</v>
      </c>
      <c r="AB2" s="267"/>
      <c r="AC2" s="267"/>
    </row>
    <row r="3" spans="1:29" ht="37.5" customHeight="1">
      <c r="A3" s="270"/>
      <c r="B3" s="270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52">
        <v>21</v>
      </c>
      <c r="B24" s="269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52"/>
      <c r="B25" s="269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68"/>
      <c r="D36" s="268"/>
      <c r="E36" s="268"/>
      <c r="F36" s="268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  <mergeCell ref="C36:F36"/>
    <mergeCell ref="A24:A25"/>
    <mergeCell ref="B24:B25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71" t="s">
        <v>14</v>
      </c>
      <c r="F1" s="271"/>
    </row>
    <row r="2" spans="2:7" ht="58.5" customHeight="1">
      <c r="B2" s="6"/>
      <c r="C2" s="6"/>
      <c r="D2" s="272" t="s">
        <v>110</v>
      </c>
      <c r="E2" s="272"/>
      <c r="F2" s="272"/>
      <c r="G2" s="47"/>
    </row>
    <row r="3" spans="1:6" ht="30.75" customHeight="1">
      <c r="A3" s="3"/>
      <c r="B3" s="247" t="s">
        <v>109</v>
      </c>
      <c r="C3" s="247"/>
      <c r="D3" s="247"/>
      <c r="E3" s="247"/>
      <c r="F3" s="247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67" t="s">
        <v>85</v>
      </c>
      <c r="E5" s="267"/>
      <c r="F5" s="267"/>
      <c r="G5" s="267" t="s">
        <v>86</v>
      </c>
      <c r="H5" s="267"/>
      <c r="I5" s="267"/>
      <c r="J5" s="267" t="s">
        <v>87</v>
      </c>
      <c r="K5" s="267"/>
      <c r="L5" s="267"/>
      <c r="M5" s="267" t="s">
        <v>88</v>
      </c>
      <c r="N5" s="267"/>
      <c r="O5" s="267"/>
      <c r="P5" s="267" t="s">
        <v>89</v>
      </c>
      <c r="Q5" s="267"/>
      <c r="R5" s="267"/>
      <c r="S5" s="267" t="s">
        <v>90</v>
      </c>
      <c r="T5" s="267"/>
      <c r="U5" s="267"/>
      <c r="V5" s="267" t="s">
        <v>91</v>
      </c>
      <c r="W5" s="267"/>
      <c r="X5" s="267"/>
      <c r="Y5" s="267" t="s">
        <v>92</v>
      </c>
      <c r="Z5" s="267"/>
      <c r="AA5" s="267"/>
      <c r="AB5" s="267" t="s">
        <v>21</v>
      </c>
      <c r="AC5" s="267"/>
      <c r="AD5" s="267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68"/>
      <c r="E54" s="268"/>
      <c r="F54" s="268"/>
      <c r="G54" s="268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B3:F3"/>
    <mergeCell ref="E1:F1"/>
    <mergeCell ref="D2:F2"/>
    <mergeCell ref="D54:G54"/>
    <mergeCell ref="D5:F5"/>
    <mergeCell ref="G5:I5"/>
    <mergeCell ref="AB5:AD5"/>
    <mergeCell ref="J5:L5"/>
    <mergeCell ref="M5:O5"/>
    <mergeCell ref="P5:R5"/>
    <mergeCell ref="S5:U5"/>
    <mergeCell ref="V5:X5"/>
    <mergeCell ref="Y5:AA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User</cp:lastModifiedBy>
  <cp:lastPrinted>2023-02-17T06:14:44Z</cp:lastPrinted>
  <dcterms:created xsi:type="dcterms:W3CDTF">2009-12-03T06:01:35Z</dcterms:created>
  <dcterms:modified xsi:type="dcterms:W3CDTF">2023-02-27T08:36:01Z</dcterms:modified>
  <cp:category/>
  <cp:version/>
  <cp:contentType/>
  <cp:contentStatus/>
</cp:coreProperties>
</file>