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1"/>
  </bookViews>
  <sheets>
    <sheet name="1" sheetId="1" r:id="rId1"/>
    <sheet name="2" sheetId="2" r:id="rId2"/>
    <sheet name="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<sst xmlns="http://schemas.openxmlformats.org/spreadsheetml/2006/main" count="722" uniqueCount="378">
  <si>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</si>
  <si>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</si>
  <si>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</si>
  <si>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</si>
  <si>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</si>
  <si>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</si>
  <si>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</si>
  <si>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</si>
  <si>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</si>
  <si>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</si>
  <si>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</si>
  <si>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</si>
  <si>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</si>
  <si>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</si>
  <si>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</si>
  <si>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</si>
  <si>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</si>
  <si>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</si>
  <si>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</si>
  <si>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</si>
  <si>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</si>
  <si>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</si>
  <si>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</si>
  <si>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</si>
  <si>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</si>
  <si>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</si>
  <si>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</si>
  <si>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</si>
  <si>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</si>
  <si>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</si>
  <si>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</si>
  <si>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</si>
  <si>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</si>
  <si>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</si>
  <si>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</si>
  <si>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</si>
  <si>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</si>
  <si>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</si>
  <si>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</si>
  <si>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</si>
  <si>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</si>
  <si>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</si>
  <si>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</si>
  <si>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</si>
  <si>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</si>
  <si>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</si>
  <si>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</si>
  <si>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</si>
  <si>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</si>
  <si>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</si>
  <si>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</si>
  <si>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</si>
  <si>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</si>
  <si>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</si>
  <si>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</si>
  <si>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</si>
  <si>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</si>
  <si>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</si>
  <si>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</si>
  <si>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</si>
  <si>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</si>
  <si>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</si>
  <si>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</si>
  <si>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</si>
  <si>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</si>
  <si>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</si>
  <si>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</si>
  <si>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</si>
  <si>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</si>
  <si>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</si>
  <si>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</si>
  <si>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</si>
  <si>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</si>
  <si>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</si>
  <si>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</si>
  <si>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</si>
  <si>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</si>
  <si>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</si>
  <si>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</si>
  <si>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</si>
  <si>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</si>
  <si>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</si>
  <si>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</si>
  <si>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</si>
  <si>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</si>
  <si>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</si>
  <si>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</si>
  <si>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</si>
  <si>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</si>
  <si>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</si>
  <si>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</si>
  <si>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</si>
  <si>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</si>
  <si>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</si>
  <si>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</si>
  <si>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</si>
  <si>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</si>
  <si>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</si>
  <si>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</si>
  <si>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</si>
  <si>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</si>
  <si>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</si>
  <si>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</si>
  <si>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</si>
  <si>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</si>
  <si>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</si>
  <si>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</si>
  <si>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</si>
  <si>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</si>
  <si>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</si>
  <si>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</si>
  <si>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</si>
  <si>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</si>
  <si>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</si>
  <si>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</si>
  <si>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</si>
  <si>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</si>
  <si>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</si>
  <si>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</si>
  <si>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</si>
  <si>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</si>
  <si>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</si>
  <si>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</si>
  <si>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</si>
  <si>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</si>
  <si>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</si>
  <si>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</si>
  <si>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</si>
  <si>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</si>
  <si>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</si>
  <si>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</si>
  <si>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</si>
  <si>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</si>
  <si>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</si>
  <si>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</si>
  <si>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</si>
  <si>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</si>
  <si>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</si>
  <si>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</si>
  <si>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</si>
  <si>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</si>
  <si>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</si>
  <si>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</si>
  <si>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</si>
  <si>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</si>
  <si>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</si>
  <si>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</si>
  <si>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</si>
  <si>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</si>
  <si>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</si>
  <si>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</si>
  <si>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</si>
  <si>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</si>
  <si>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</si>
  <si>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</si>
  <si>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</si>
  <si>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</si>
  <si>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</si>
  <si>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</si>
  <si>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</si>
  <si>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</si>
  <si>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</si>
  <si>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</si>
  <si>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</si>
  <si>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</si>
  <si>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</si>
  <si>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</si>
  <si>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</si>
  <si>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</si>
  <si>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</si>
  <si>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</si>
  <si>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</si>
  <si>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</si>
  <si>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</si>
  <si>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</si>
  <si>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</si>
  <si>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</si>
  <si>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</si>
  <si>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</si>
  <si>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</si>
  <si>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</si>
  <si>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</si>
  <si>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</si>
  <si>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</si>
  <si>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</si>
  <si>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</si>
  <si>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</si>
  <si>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</si>
  <si>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</si>
  <si>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01</t>
  </si>
  <si>
    <t>0</t>
  </si>
  <si>
    <t>áñÇó`</t>
  </si>
  <si>
    <t>´Ûáõç»ï³ÛÇÝ Í³Ëë»ñÇ ïÝï»ë³·Çï³Ï³Ý ¹³ë³Ï³ñ·Ù³Ý Ñá¹í³ÍÝ»ñÇ ³Ýí³ÝáõÙÝ»ñÁ</t>
  </si>
  <si>
    <t>NN</t>
  </si>
  <si>
    <t>8121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</si>
  <si>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</si>
  <si>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</si>
  <si>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</si>
  <si>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</si>
  <si>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</si>
  <si>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</si>
  <si>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</si>
  <si>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</si>
  <si>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</si>
  <si>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</si>
  <si>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</si>
  <si>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</si>
  <si>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</si>
  <si>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</si>
  <si>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</si>
  <si>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</si>
  <si>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</si>
  <si>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</si>
  <si>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</si>
  <si>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</si>
  <si>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</si>
  <si>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</si>
  <si>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</si>
  <si>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</si>
  <si>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</si>
  <si>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</si>
  <si>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</si>
  <si>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</si>
  <si>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</si>
  <si>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</si>
  <si>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</si>
  <si>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</si>
  <si>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</si>
  <si>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</si>
  <si>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</si>
  <si>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</si>
  <si>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</si>
  <si>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Ծանոթություն</t>
  </si>
  <si>
    <t xml:space="preserve">2026 թվական </t>
  </si>
  <si>
    <t>Ð³í»Éí³Í  N 3</t>
  </si>
  <si>
    <t xml:space="preserve">Ð³í»Éí³Í  N 1 </t>
  </si>
  <si>
    <t>Ð³í»Éí³Í  N 2</t>
  </si>
  <si>
    <t>ՀՀ համայնքների 2025-2027թթ.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</si>
  <si>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2023 փաստացի</t>
  </si>
  <si>
    <t xml:space="preserve">2024 հաստատված </t>
  </si>
  <si>
    <t xml:space="preserve"> 2025թ կանխատեսված և 2024թ. հաստատված բյուջեի տարբերություն</t>
  </si>
  <si>
    <t xml:space="preserve">2027 թվական </t>
  </si>
  <si>
    <t>2025թ կանխատեսված և 2024թ. հաստատված բյուջեի տարբերության վերաբերյալ հիմնավորումներ</t>
  </si>
  <si>
    <t xml:space="preserve">ՀՀ համայնքների 2025-2027թթ. միջնաժամկետ ծախսերի ծրագրերի պակացուրդի (դեֆիցիտի) ֆինանսավորումը ըստ աղբյուրների                                                </t>
  </si>
  <si>
    <t>ՀՀ համայնքների միջնաժամկետ ծախսերի ծրագրի 2025-2027թթ. վարչական և ֆոնդային մասերի եկամուտները` ըստ ձևավորման աղբյուրների</t>
  </si>
  <si>
    <t>այդ թվում ծախսերի վերծանումը` ըստ բյուջետային ծախսերի տնտեսագիտական դասակարգման հոդվածների</t>
  </si>
  <si>
    <t>…………….</t>
  </si>
  <si>
    <t xml:space="preserve">ՏՆՏԵՍԱԿԱՆ ՀԱՐԱԲԵՐՈՒԹՅՈՒՆՆԵՐ </t>
  </si>
  <si>
    <t xml:space="preserve">ՀԱՍԱՐԱԿԱԿԱՆ ԿԱՐԳ, ԱՆՎՏԱՆԳՈՒԹՅՈՒՆ ԵՎ ԴԱՏԱԿԱՆ ԳՈՐԾՈՒՆԵՈՒԹՅՈՒՆ </t>
  </si>
  <si>
    <t xml:space="preserve">ՊԱՇՏՊԱՆՈՒԹՅՈՒՆ </t>
  </si>
  <si>
    <t>ՇՐՋԱԿԱ ՄԻՋԱՎԱՅՐԻ ՊԱՇՏՊԱՆՈՒԹՅՈՒՆ</t>
  </si>
  <si>
    <t xml:space="preserve">ԲՆԱԿԱՐԱՆԱՅԻՆ ՇԻՆԱՐԱՐՈՒԹՅՈՒՆ ԵՎ ԿՈՄՈՒՆԱԼ ԾԱՌԱՅՈՒԹՅՈՒՆ </t>
  </si>
  <si>
    <t xml:space="preserve">ԱՌՈՂՋԱՊԱՀՈՒԹՅՈՒՆ </t>
  </si>
  <si>
    <t xml:space="preserve">ՀԱՆԳԻՍՏ, ՄՇԱԿՈՒՅԹ ԵՎ ԿՐՈՆ </t>
  </si>
  <si>
    <t xml:space="preserve">ԿՐԹՈՒԹՅՈՒՆ </t>
  </si>
  <si>
    <t>ՍՈՑԻԱԼԱԿԱՆ ՊԱՇՏՊԱՆՈՒԹՅՈՒՆ</t>
  </si>
  <si>
    <t xml:space="preserve">ՀԻՄՆԱԿԱՆ ԲԱԺԻՆՆԵՐԻՆ ՉԴԱՍՎՈՂ ՊԱՀՈՒՍՏԱՅԻՆ ՖՈՆԴԵՐ </t>
  </si>
  <si>
    <t>այդ թվում՝</t>
  </si>
  <si>
    <t>….</t>
  </si>
  <si>
    <t>..</t>
  </si>
  <si>
    <t>.</t>
  </si>
  <si>
    <t>*Բյուջետային ծախսերի գործառական դասակարգման տողերի, բաժինների, խմբերի և դասերի բացվածքը ներկայացնել համաձայն ՀՀ ֆինանսերի նախարարի 15.08.2008թ. N 730-Ն հրամանի (հատված 6-ում տրված բացվածքի)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</si>
  <si>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</si>
  <si>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</si>
  <si>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</si>
  <si>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X</t>
  </si>
  <si>
    <t xml:space="preserve">Օրենսդիր և գործադիր մարմիններ,պետական կառավարում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</si>
  <si>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</si>
  <si>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</si>
  <si>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</si>
  <si>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>Աշխատողների աշխատավարձեր և հավելավճարներ</t>
  </si>
  <si>
    <t>Պարգևատրումներ, դրամական խրախուսումներ</t>
  </si>
  <si>
    <t>Այլ վարձատրություններ</t>
  </si>
  <si>
    <t>Գործառնական և բանկային ծառայություններ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</si>
  <si>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</si>
  <si>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</si>
  <si>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</si>
  <si>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</si>
  <si>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</si>
  <si>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</t>
  </si>
  <si>
    <t>Այլ վարչական ծառայություններ</t>
  </si>
  <si>
    <t>Համակարգչային ծառայություններ</t>
  </si>
  <si>
    <t>Աշխատակազմի մասնագիտական զարգացման ծառայություն</t>
  </si>
  <si>
    <t>Տեղեկատվական ծառայություններ</t>
  </si>
  <si>
    <t>Մասնագիտական ծառայություններ</t>
  </si>
  <si>
    <t>Մեքենաների և սարքավորումների ընթացիկ նորոգում և պահպանում</t>
  </si>
  <si>
    <t>Գրասենյակային նյութեր և հագուստ</t>
  </si>
  <si>
    <t>Տրանսպորտային նյութեր</t>
  </si>
  <si>
    <t>Կենցաղային և հանրային սննդի նյութեր</t>
  </si>
  <si>
    <t>Հատուկ նպատակային այլ նյութեր</t>
  </si>
  <si>
    <t>Պարտադիր վճարներ</t>
  </si>
  <si>
    <t>Վարչական սարքավորումներ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</si>
  <si>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</si>
  <si>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</si>
  <si>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4241</t>
  </si>
  <si>
    <t>4251</t>
  </si>
  <si>
    <t>5134</t>
  </si>
  <si>
    <t>5112</t>
  </si>
  <si>
    <t xml:space="preserve"> Կառավարչական ծառայություններ</t>
  </si>
  <si>
    <t xml:space="preserve"> Կենցաղային և հանրային սննդի ծառայություններ</t>
  </si>
  <si>
    <t xml:space="preserve"> 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</si>
  <si>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</si>
  <si>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</si>
  <si>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 xml:space="preserve"> Շենքերի և շինությւոնների ընթացիկ նորոգում և պահպանում</t>
  </si>
  <si>
    <t xml:space="preserve"> Գրասենյակային նյութեր և հագուստ</t>
  </si>
  <si>
    <t xml:space="preserve"> Կենցաղային և հանրային սննդի նյութեր</t>
  </si>
  <si>
    <t xml:space="preserve"> Հատուկ նպատակային այլ նյութեր</t>
  </si>
  <si>
    <t xml:space="preserve"> Ընթացիկ դրամաշնորհներ պետական և համայնքային ոչ առևտրային կազմակերպություններին</t>
  </si>
  <si>
    <t xml:space="preserve"> Այլ կապիտալ դրամաշնորհներ</t>
  </si>
  <si>
    <t xml:space="preserve"> Նվիրատվություններ այլ շահույթ չհետապնդող կազմակերպություններին</t>
  </si>
  <si>
    <t xml:space="preserve"> Վարչական սարքավորումներ</t>
  </si>
  <si>
    <t xml:space="preserve"> Նախագծահետազոտական ծախսեր</t>
  </si>
  <si>
    <t xml:space="preserve"> Շենքերի և շինությունների շինարարություն</t>
  </si>
  <si>
    <t>02</t>
  </si>
  <si>
    <t>2</t>
  </si>
  <si>
    <t>Քաղաքացիական պաշտպանություն</t>
  </si>
  <si>
    <t>1</t>
  </si>
  <si>
    <t xml:space="preserve">Քաղաքացիական պաշտպանություն 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</si>
  <si>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</si>
  <si>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04</t>
  </si>
  <si>
    <t>Գյուղատնտեսություն, անտառային տնտեսություն, ձկնորսություն և որսորդություն</t>
  </si>
  <si>
    <t>5</t>
  </si>
  <si>
    <t>Տրանսպորտ</t>
  </si>
  <si>
    <t>9</t>
  </si>
  <si>
    <t>Տնտեսական հարաբերություններ (այլ դասերին չպատկանող)</t>
  </si>
  <si>
    <t>05</t>
  </si>
  <si>
    <t>Աղբահանում</t>
  </si>
  <si>
    <t>Կեղտաջրերի հեռացում</t>
  </si>
  <si>
    <t xml:space="preserve">Կեղտաջրերի հեռացում </t>
  </si>
  <si>
    <t xml:space="preserve"> Աշխատողների աշխատավարձեր և հավելավճարներ</t>
  </si>
  <si>
    <t xml:space="preserve"> Կոմունալ ծառայություններ</t>
  </si>
  <si>
    <t xml:space="preserve"> Այլ վարձատրություններ</t>
  </si>
  <si>
    <t xml:space="preserve"> Գույք և սարքավորումների վարձակալոիթյուն</t>
  </si>
  <si>
    <t xml:space="preserve"> Այլ վարչական ծառայություններ</t>
  </si>
  <si>
    <t xml:space="preserve"> Տրանսպորտային նյութեր</t>
  </si>
  <si>
    <t xml:space="preserve"> Պարտադիր վճարներ</t>
  </si>
  <si>
    <t xml:space="preserve"> Տրանսպորտային սարքավորումներ</t>
  </si>
  <si>
    <t>Շենքերի և շինությունների շինարարություն</t>
  </si>
  <si>
    <t>Շենքերի և շինությունների կապիտալ վերանորոգում</t>
  </si>
  <si>
    <t>06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</si>
  <si>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</si>
  <si>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</si>
  <si>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</si>
  <si>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</si>
  <si>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 Շենքերի և շինությունների կապիտալ վերանորոգում</t>
  </si>
  <si>
    <t xml:space="preserve"> Էներգետիկ ծառայություններ</t>
  </si>
  <si>
    <t xml:space="preserve"> Շենքերի և շինությունների շինարարություն </t>
  </si>
  <si>
    <t>08</t>
  </si>
  <si>
    <t>Հանգստի և սպորտի ծառայություններ</t>
  </si>
  <si>
    <t xml:space="preserve"> Սուբսիդիաներ ոչ-ֆինանսական պետական կազմակերպություններին (ՀՈԱԿ-ներին) </t>
  </si>
  <si>
    <t>Մշակութային ծառայություններ</t>
  </si>
  <si>
    <t>Այլ մշակութային կազմակերպություններ</t>
  </si>
  <si>
    <t>09</t>
  </si>
  <si>
    <t>Նախադպրոցական և տարրական ընդհանուր կրթություն</t>
  </si>
  <si>
    <t xml:space="preserve">Նախադպրոցական կրթություն </t>
  </si>
  <si>
    <t>Արտադպրոցական դաստիարակություն</t>
  </si>
  <si>
    <t xml:space="preserve"> Սուբսիդիաներ ոչ-ֆինանսական պետական կազմակերպություններին</t>
  </si>
  <si>
    <t xml:space="preserve">Ըստ մակարդակների չդասակարգվող կրթություն </t>
  </si>
  <si>
    <t xml:space="preserve"> </t>
  </si>
  <si>
    <t>10</t>
  </si>
  <si>
    <t xml:space="preserve">Սոցիալական հատուկ արտոնություններ (այլ դասերին չպատկանող) 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</si>
  <si>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</si>
  <si>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</si>
  <si>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</si>
  <si>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 Այլ նպաստներ բյուջեից</t>
  </si>
  <si>
    <t xml:space="preserve"> Պահուստային միջոցներ</t>
  </si>
  <si>
    <t xml:space="preserve">Գյուղատնտեսություն </t>
  </si>
  <si>
    <t>Ոռոգում</t>
  </si>
  <si>
    <t>Գույք և սարքավորումների վարձակալոիթյուն</t>
  </si>
  <si>
    <t>Ներկայացուցչական ծախսեր</t>
  </si>
  <si>
    <t>Ընդհանուր բնույթի այլ ծառայություններ</t>
  </si>
  <si>
    <t xml:space="preserve">Շենքերի և շինությունների շինարարություն </t>
  </si>
  <si>
    <t xml:space="preserve">     X</t>
  </si>
  <si>
    <t>2.3. Ð³Ù³ÛÝùÇ µÛáõç»Ç ÙÇçáóÝ»ñÇ ï³ñ»ëÏ½µÇ ³½³ï  ÙÝ³óáñ¹Á`  (տող 8191+տող 8194-տող 8193)</t>
  </si>
  <si>
    <t>4269</t>
  </si>
  <si>
    <t>5122</t>
  </si>
  <si>
    <t>4212</t>
  </si>
  <si>
    <t>5113</t>
  </si>
</sst>
</file>

<file path=xl/styles.xml><?xml version="1.0" encoding="utf-8"?>
<styleSheet xmlns="http://schemas.openxmlformats.org/spreadsheetml/2006/main">
  <numFmts count="4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\ ;\(#,##0\)"/>
    <numFmt numFmtId="191" formatCode="#,##0.00\ ;\(#,##0.00\)"/>
    <numFmt numFmtId="192" formatCode="#,##0.000\ ;\(#,##0.000\)"/>
    <numFmt numFmtId="193" formatCode="0.000"/>
    <numFmt numFmtId="194" formatCode="0.0"/>
    <numFmt numFmtId="195" formatCode="#,##0.0000"/>
    <numFmt numFmtId="196" formatCode="0.0000"/>
    <numFmt numFmtId="197" formatCode="#,##0.000_);\(#,##0.000\)"/>
  </numFmts>
  <fonts count="55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8"/>
      <name val="Arial Armenian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GHEA Grapalat"/>
      <family val="3"/>
    </font>
    <font>
      <b/>
      <i/>
      <sz val="8"/>
      <name val="GHEA Grapalat"/>
      <family val="3"/>
    </font>
    <font>
      <b/>
      <sz val="8"/>
      <name val="GHEA Grapalat"/>
      <family val="3"/>
    </font>
    <font>
      <sz val="8"/>
      <name val="Arial Cyr"/>
      <family val="2"/>
    </font>
    <font>
      <sz val="11"/>
      <name val="GHEA Grapalat"/>
      <family val="3"/>
    </font>
    <font>
      <b/>
      <sz val="9"/>
      <name val="Arial LatArm"/>
      <family val="2"/>
    </font>
    <font>
      <i/>
      <sz val="8"/>
      <name val="GHEA Grapalat"/>
      <family val="3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171" fontId="4" fillId="0" borderId="0" applyFon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12" fillId="0" borderId="6" applyNumberFormat="0" applyFill="0" applyProtection="0">
      <alignment horizontal="left" vertical="center" wrapText="1"/>
    </xf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0" fillId="31" borderId="8" applyNumberFormat="0" applyFont="0" applyAlignment="0" applyProtection="0"/>
    <xf numFmtId="0" fontId="51" fillId="26" borderId="9" applyNumberFormat="0" applyAlignment="0" applyProtection="0"/>
    <xf numFmtId="13" fontId="4" fillId="0" borderId="0" applyFont="0" applyFill="0" applyProtection="0">
      <alignment/>
    </xf>
    <xf numFmtId="4" fontId="12" fillId="0" borderId="6" applyFill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4" fontId="18" fillId="32" borderId="11" xfId="0" applyNumberFormat="1" applyFont="1" applyFill="1" applyBorder="1" applyAlignment="1">
      <alignment horizontal="right" vertical="center" wrapText="1"/>
    </xf>
    <xf numFmtId="183" fontId="14" fillId="32" borderId="11" xfId="0" applyNumberFormat="1" applyFont="1" applyFill="1" applyBorder="1" applyAlignment="1">
      <alignment horizontal="center" vertical="center"/>
    </xf>
    <xf numFmtId="4" fontId="16" fillId="32" borderId="11" xfId="0" applyNumberFormat="1" applyFont="1" applyFill="1" applyBorder="1" applyAlignment="1">
      <alignment horizontal="right" vertical="center"/>
    </xf>
    <xf numFmtId="4" fontId="16" fillId="32" borderId="11" xfId="0" applyNumberFormat="1" applyFont="1" applyFill="1" applyBorder="1" applyAlignment="1">
      <alignment horizontal="right" vertical="center" wrapText="1"/>
    </xf>
    <xf numFmtId="189" fontId="14" fillId="32" borderId="11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vertical="center"/>
    </xf>
    <xf numFmtId="49" fontId="14" fillId="32" borderId="11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top"/>
    </xf>
    <xf numFmtId="178" fontId="14" fillId="32" borderId="0" xfId="0" applyNumberFormat="1" applyFont="1" applyFill="1" applyAlignment="1">
      <alignment horizontal="center" vertical="top"/>
    </xf>
    <xf numFmtId="178" fontId="14" fillId="32" borderId="0" xfId="0" applyNumberFormat="1" applyFont="1" applyFill="1" applyAlignment="1">
      <alignment horizontal="left" vertical="top" wrapText="1"/>
    </xf>
    <xf numFmtId="178" fontId="14" fillId="32" borderId="0" xfId="0" applyNumberFormat="1" applyFont="1" applyFill="1" applyAlignment="1">
      <alignment horizontal="right" vertical="top"/>
    </xf>
    <xf numFmtId="0" fontId="14" fillId="32" borderId="0" xfId="0" applyFont="1" applyFill="1" applyAlignment="1">
      <alignment/>
    </xf>
    <xf numFmtId="178" fontId="14" fillId="32" borderId="0" xfId="0" applyNumberFormat="1" applyFont="1" applyFill="1" applyAlignment="1">
      <alignment vertical="center"/>
    </xf>
    <xf numFmtId="178" fontId="0" fillId="32" borderId="0" xfId="0" applyNumberFormat="1" applyFont="1" applyFill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11" xfId="0" applyNumberFormat="1" applyFont="1" applyFill="1" applyBorder="1" applyAlignment="1">
      <alignment horizontal="center" vertical="center" wrapText="1"/>
    </xf>
    <xf numFmtId="0" fontId="14" fillId="32" borderId="13" xfId="0" applyNumberFormat="1" applyFont="1" applyFill="1" applyBorder="1" applyAlignment="1">
      <alignment horizontal="center" vertical="top"/>
    </xf>
    <xf numFmtId="0" fontId="14" fillId="32" borderId="11" xfId="0" applyNumberFormat="1" applyFont="1" applyFill="1" applyBorder="1" applyAlignment="1">
      <alignment horizontal="center" vertical="top"/>
    </xf>
    <xf numFmtId="0" fontId="14" fillId="32" borderId="14" xfId="0" applyNumberFormat="1" applyFont="1" applyFill="1" applyBorder="1" applyAlignment="1">
      <alignment horizontal="center" vertical="center"/>
    </xf>
    <xf numFmtId="0" fontId="14" fillId="32" borderId="13" xfId="0" applyNumberFormat="1" applyFont="1" applyFill="1" applyBorder="1" applyAlignment="1">
      <alignment horizontal="center" vertical="center"/>
    </xf>
    <xf numFmtId="0" fontId="14" fillId="32" borderId="11" xfId="0" applyNumberFormat="1" applyFont="1" applyFill="1" applyBorder="1" applyAlignment="1">
      <alignment horizontal="center" vertical="center"/>
    </xf>
    <xf numFmtId="178" fontId="11" fillId="32" borderId="11" xfId="0" applyNumberFormat="1" applyFont="1" applyFill="1" applyBorder="1" applyAlignment="1">
      <alignment horizontal="center" vertical="center" wrapText="1"/>
    </xf>
    <xf numFmtId="178" fontId="16" fillId="32" borderId="11" xfId="0" applyNumberFormat="1" applyFont="1" applyFill="1" applyBorder="1" applyAlignment="1">
      <alignment horizontal="right" vertical="center" wrapText="1"/>
    </xf>
    <xf numFmtId="191" fontId="16" fillId="32" borderId="11" xfId="0" applyNumberFormat="1" applyFont="1" applyFill="1" applyBorder="1" applyAlignment="1">
      <alignment horizontal="right" vertical="center" wrapText="1"/>
    </xf>
    <xf numFmtId="192" fontId="16" fillId="32" borderId="11" xfId="0" applyNumberFormat="1" applyFont="1" applyFill="1" applyBorder="1" applyAlignment="1">
      <alignment horizontal="right" vertical="center" wrapText="1"/>
    </xf>
    <xf numFmtId="0" fontId="14" fillId="32" borderId="0" xfId="0" applyFont="1" applyFill="1" applyAlignment="1">
      <alignment vertical="center"/>
    </xf>
    <xf numFmtId="0" fontId="14" fillId="32" borderId="15" xfId="0" applyFont="1" applyFill="1" applyBorder="1" applyAlignment="1">
      <alignment horizontal="center" vertical="center"/>
    </xf>
    <xf numFmtId="49" fontId="16" fillId="32" borderId="16" xfId="0" applyNumberFormat="1" applyFont="1" applyFill="1" applyBorder="1" applyAlignment="1">
      <alignment horizontal="center" vertical="center"/>
    </xf>
    <xf numFmtId="49" fontId="16" fillId="32" borderId="17" xfId="0" applyNumberFormat="1" applyFont="1" applyFill="1" applyBorder="1" applyAlignment="1">
      <alignment horizontal="center" vertical="center"/>
    </xf>
    <xf numFmtId="49" fontId="16" fillId="32" borderId="18" xfId="0" applyNumberFormat="1" applyFont="1" applyFill="1" applyBorder="1" applyAlignment="1">
      <alignment horizontal="center" vertical="center"/>
    </xf>
    <xf numFmtId="0" fontId="16" fillId="32" borderId="19" xfId="0" applyFont="1" applyFill="1" applyBorder="1" applyAlignment="1">
      <alignment horizontal="center" vertical="center" wrapText="1" readingOrder="1"/>
    </xf>
    <xf numFmtId="0" fontId="16" fillId="32" borderId="0" xfId="0" applyFont="1" applyFill="1" applyAlignment="1">
      <alignment vertical="center"/>
    </xf>
    <xf numFmtId="49" fontId="16" fillId="32" borderId="11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left" vertical="top" wrapText="1" readingOrder="1"/>
    </xf>
    <xf numFmtId="4" fontId="15" fillId="32" borderId="11" xfId="0" applyNumberFormat="1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15" fillId="32" borderId="11" xfId="0" applyFont="1" applyFill="1" applyBorder="1" applyAlignment="1">
      <alignment horizontal="left" vertical="top" wrapText="1" readingOrder="1"/>
    </xf>
    <xf numFmtId="183" fontId="15" fillId="32" borderId="11" xfId="0" applyNumberFormat="1" applyFont="1" applyFill="1" applyBorder="1" applyAlignment="1">
      <alignment horizontal="right" vertical="center"/>
    </xf>
    <xf numFmtId="0" fontId="16" fillId="32" borderId="11" xfId="0" applyNumberFormat="1" applyFont="1" applyFill="1" applyBorder="1" applyAlignment="1">
      <alignment horizontal="center" vertical="top"/>
    </xf>
    <xf numFmtId="49" fontId="14" fillId="32" borderId="11" xfId="0" applyNumberFormat="1" applyFont="1" applyFill="1" applyBorder="1" applyAlignment="1">
      <alignment vertical="top" wrapText="1"/>
    </xf>
    <xf numFmtId="189" fontId="16" fillId="32" borderId="11" xfId="0" applyNumberFormat="1" applyFont="1" applyFill="1" applyBorder="1" applyAlignment="1">
      <alignment horizontal="right" vertical="center"/>
    </xf>
    <xf numFmtId="0" fontId="14" fillId="32" borderId="11" xfId="0" applyNumberFormat="1" applyFont="1" applyFill="1" applyBorder="1" applyAlignment="1">
      <alignment horizontal="left" vertical="center"/>
    </xf>
    <xf numFmtId="178" fontId="14" fillId="32" borderId="11" xfId="0" applyNumberFormat="1" applyFont="1" applyFill="1" applyBorder="1" applyAlignment="1">
      <alignment horizontal="center" vertical="top"/>
    </xf>
    <xf numFmtId="178" fontId="14" fillId="32" borderId="11" xfId="0" applyNumberFormat="1" applyFont="1" applyFill="1" applyBorder="1" applyAlignment="1">
      <alignment horizontal="right" vertical="top"/>
    </xf>
    <xf numFmtId="178" fontId="16" fillId="32" borderId="11" xfId="0" applyNumberFormat="1" applyFont="1" applyFill="1" applyBorder="1" applyAlignment="1">
      <alignment horizontal="right" vertical="top"/>
    </xf>
    <xf numFmtId="178" fontId="14" fillId="32" borderId="11" xfId="0" applyNumberFormat="1" applyFont="1" applyFill="1" applyBorder="1" applyAlignment="1">
      <alignment horizontal="right" vertical="center" wrapText="1"/>
    </xf>
    <xf numFmtId="0" fontId="14" fillId="32" borderId="11" xfId="0" applyFont="1" applyFill="1" applyBorder="1" applyAlignment="1">
      <alignment horizontal="left" vertical="center" wrapText="1" readingOrder="1"/>
    </xf>
    <xf numFmtId="0" fontId="16" fillId="32" borderId="13" xfId="0" applyNumberFormat="1" applyFont="1" applyFill="1" applyBorder="1" applyAlignment="1">
      <alignment horizontal="center" vertical="center"/>
    </xf>
    <xf numFmtId="178" fontId="16" fillId="32" borderId="11" xfId="0" applyNumberFormat="1" applyFont="1" applyFill="1" applyBorder="1" applyAlignment="1">
      <alignment horizontal="center" vertical="center" wrapText="1"/>
    </xf>
    <xf numFmtId="4" fontId="16" fillId="32" borderId="11" xfId="0" applyNumberFormat="1" applyFont="1" applyFill="1" applyBorder="1" applyAlignment="1">
      <alignment horizontal="center" vertical="center"/>
    </xf>
    <xf numFmtId="0" fontId="16" fillId="32" borderId="0" xfId="0" applyFont="1" applyFill="1" applyAlignment="1">
      <alignment/>
    </xf>
    <xf numFmtId="0" fontId="14" fillId="32" borderId="13" xfId="0" applyFont="1" applyFill="1" applyBorder="1" applyAlignment="1">
      <alignment vertical="center"/>
    </xf>
    <xf numFmtId="49" fontId="16" fillId="32" borderId="20" xfId="0" applyNumberFormat="1" applyFont="1" applyFill="1" applyBorder="1" applyAlignment="1">
      <alignment horizontal="center" vertical="center"/>
    </xf>
    <xf numFmtId="0" fontId="15" fillId="32" borderId="21" xfId="0" applyFont="1" applyFill="1" applyBorder="1" applyAlignment="1">
      <alignment horizontal="left" vertical="top" wrapText="1" readingOrder="1"/>
    </xf>
    <xf numFmtId="4" fontId="14" fillId="32" borderId="21" xfId="0" applyNumberFormat="1" applyFont="1" applyFill="1" applyBorder="1" applyAlignment="1">
      <alignment/>
    </xf>
    <xf numFmtId="4" fontId="14" fillId="32" borderId="21" xfId="0" applyNumberFormat="1" applyFont="1" applyFill="1" applyBorder="1" applyAlignment="1">
      <alignment vertical="center"/>
    </xf>
    <xf numFmtId="0" fontId="14" fillId="32" borderId="21" xfId="0" applyFont="1" applyFill="1" applyBorder="1" applyAlignment="1">
      <alignment horizontal="left" vertical="top" wrapText="1" readingOrder="1"/>
    </xf>
    <xf numFmtId="49" fontId="14" fillId="32" borderId="16" xfId="0" applyNumberFormat="1" applyFont="1" applyFill="1" applyBorder="1" applyAlignment="1">
      <alignment horizontal="center" vertical="center"/>
    </xf>
    <xf numFmtId="49" fontId="14" fillId="32" borderId="20" xfId="0" applyNumberFormat="1" applyFont="1" applyFill="1" applyBorder="1" applyAlignment="1">
      <alignment horizontal="center" vertical="center"/>
    </xf>
    <xf numFmtId="4" fontId="16" fillId="32" borderId="21" xfId="0" applyNumberFormat="1" applyFont="1" applyFill="1" applyBorder="1" applyAlignment="1">
      <alignment/>
    </xf>
    <xf numFmtId="4" fontId="16" fillId="32" borderId="21" xfId="0" applyNumberFormat="1" applyFont="1" applyFill="1" applyBorder="1" applyAlignment="1">
      <alignment vertical="center"/>
    </xf>
    <xf numFmtId="0" fontId="14" fillId="32" borderId="13" xfId="0" applyFont="1" applyFill="1" applyBorder="1" applyAlignment="1">
      <alignment horizontal="center" vertical="top"/>
    </xf>
    <xf numFmtId="0" fontId="14" fillId="32" borderId="11" xfId="0" applyFont="1" applyFill="1" applyBorder="1" applyAlignment="1">
      <alignment horizontal="center" vertical="top"/>
    </xf>
    <xf numFmtId="178" fontId="14" fillId="32" borderId="11" xfId="0" applyNumberFormat="1" applyFont="1" applyFill="1" applyBorder="1" applyAlignment="1">
      <alignment horizontal="left" vertical="center" wrapText="1"/>
    </xf>
    <xf numFmtId="4" fontId="16" fillId="32" borderId="11" xfId="0" applyNumberFormat="1" applyFont="1" applyFill="1" applyBorder="1" applyAlignment="1">
      <alignment vertical="center"/>
    </xf>
    <xf numFmtId="4" fontId="15" fillId="32" borderId="11" xfId="0" applyNumberFormat="1" applyFont="1" applyFill="1" applyBorder="1" applyAlignment="1">
      <alignment vertical="center"/>
    </xf>
    <xf numFmtId="194" fontId="16" fillId="32" borderId="11" xfId="0" applyNumberFormat="1" applyFont="1" applyFill="1" applyBorder="1" applyAlignment="1">
      <alignment horizontal="center" vertical="top"/>
    </xf>
    <xf numFmtId="194" fontId="16" fillId="32" borderId="11" xfId="0" applyNumberFormat="1" applyFont="1" applyFill="1" applyBorder="1" applyAlignment="1">
      <alignment vertical="top"/>
    </xf>
    <xf numFmtId="178" fontId="15" fillId="32" borderId="11" xfId="0" applyNumberFormat="1" applyFont="1" applyFill="1" applyBorder="1" applyAlignment="1">
      <alignment horizontal="right" vertical="center" wrapText="1"/>
    </xf>
    <xf numFmtId="0" fontId="16" fillId="32" borderId="22" xfId="0" applyNumberFormat="1" applyFont="1" applyFill="1" applyBorder="1" applyAlignment="1">
      <alignment horizontal="center" vertical="center"/>
    </xf>
    <xf numFmtId="178" fontId="15" fillId="32" borderId="11" xfId="0" applyNumberFormat="1" applyFont="1" applyFill="1" applyBorder="1" applyAlignment="1">
      <alignment horizontal="center" vertical="top"/>
    </xf>
    <xf numFmtId="192" fontId="15" fillId="32" borderId="11" xfId="0" applyNumberFormat="1" applyFont="1" applyFill="1" applyBorder="1" applyAlignment="1">
      <alignment horizontal="center" vertical="top"/>
    </xf>
    <xf numFmtId="49" fontId="16" fillId="32" borderId="22" xfId="0" applyNumberFormat="1" applyFont="1" applyFill="1" applyBorder="1" applyAlignment="1">
      <alignment horizontal="center" vertical="center"/>
    </xf>
    <xf numFmtId="194" fontId="16" fillId="32" borderId="11" xfId="0" applyNumberFormat="1" applyFont="1" applyFill="1" applyBorder="1" applyAlignment="1">
      <alignment horizontal="right" vertical="top"/>
    </xf>
    <xf numFmtId="0" fontId="14" fillId="32" borderId="22" xfId="0" applyFont="1" applyFill="1" applyBorder="1" applyAlignment="1">
      <alignment vertical="center"/>
    </xf>
    <xf numFmtId="189" fontId="16" fillId="32" borderId="11" xfId="0" applyNumberFormat="1" applyFont="1" applyFill="1" applyBorder="1" applyAlignment="1">
      <alignment horizontal="center" vertical="center"/>
    </xf>
    <xf numFmtId="183" fontId="16" fillId="32" borderId="11" xfId="0" applyNumberFormat="1" applyFont="1" applyFill="1" applyBorder="1" applyAlignment="1">
      <alignment horizontal="right" vertical="center"/>
    </xf>
    <xf numFmtId="0" fontId="14" fillId="32" borderId="22" xfId="0" applyFont="1" applyFill="1" applyBorder="1" applyAlignment="1">
      <alignment horizontal="center" vertical="top"/>
    </xf>
    <xf numFmtId="178" fontId="14" fillId="32" borderId="20" xfId="0" applyNumberFormat="1" applyFont="1" applyFill="1" applyBorder="1" applyAlignment="1">
      <alignment horizontal="center" vertical="top"/>
    </xf>
    <xf numFmtId="49" fontId="14" fillId="32" borderId="22" xfId="0" applyNumberFormat="1" applyFont="1" applyFill="1" applyBorder="1" applyAlignment="1">
      <alignment horizontal="center" vertical="center"/>
    </xf>
    <xf numFmtId="191" fontId="15" fillId="32" borderId="11" xfId="0" applyNumberFormat="1" applyFont="1" applyFill="1" applyBorder="1" applyAlignment="1">
      <alignment horizontal="center" vertical="top"/>
    </xf>
    <xf numFmtId="0" fontId="15" fillId="32" borderId="11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vertical="top" wrapText="1" readingOrder="1"/>
    </xf>
    <xf numFmtId="0" fontId="15" fillId="32" borderId="11" xfId="0" applyNumberFormat="1" applyFont="1" applyFill="1" applyBorder="1" applyAlignment="1">
      <alignment horizontal="center" vertical="top"/>
    </xf>
    <xf numFmtId="178" fontId="15" fillId="32" borderId="11" xfId="0" applyNumberFormat="1" applyFont="1" applyFill="1" applyBorder="1" applyAlignment="1">
      <alignment horizontal="center" vertical="center" wrapText="1"/>
    </xf>
    <xf numFmtId="4" fontId="14" fillId="32" borderId="11" xfId="0" applyNumberFormat="1" applyFont="1" applyFill="1" applyBorder="1" applyAlignment="1">
      <alignment horizontal="right" vertical="center"/>
    </xf>
    <xf numFmtId="0" fontId="14" fillId="32" borderId="22" xfId="0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left" vertical="top" wrapText="1" readingOrder="1"/>
    </xf>
    <xf numFmtId="0" fontId="15" fillId="32" borderId="0" xfId="0" applyNumberFormat="1" applyFont="1" applyFill="1" applyBorder="1" applyAlignment="1">
      <alignment horizontal="center" vertical="top"/>
    </xf>
    <xf numFmtId="4" fontId="16" fillId="32" borderId="0" xfId="0" applyNumberFormat="1" applyFont="1" applyFill="1" applyBorder="1" applyAlignment="1">
      <alignment horizontal="right" vertical="center"/>
    </xf>
    <xf numFmtId="178" fontId="15" fillId="32" borderId="11" xfId="0" applyNumberFormat="1" applyFont="1" applyFill="1" applyBorder="1" applyAlignment="1">
      <alignment horizontal="center" vertical="center"/>
    </xf>
    <xf numFmtId="178" fontId="20" fillId="32" borderId="11" xfId="0" applyNumberFormat="1" applyFont="1" applyFill="1" applyBorder="1" applyAlignment="1">
      <alignment horizontal="center" vertical="top"/>
    </xf>
    <xf numFmtId="49" fontId="14" fillId="32" borderId="11" xfId="0" applyNumberFormat="1" applyFont="1" applyFill="1" applyBorder="1" applyAlignment="1">
      <alignment horizontal="center" vertical="top"/>
    </xf>
    <xf numFmtId="0" fontId="15" fillId="32" borderId="11" xfId="0" applyFont="1" applyFill="1" applyBorder="1" applyAlignment="1">
      <alignment horizontal="left" vertical="top" wrapText="1"/>
    </xf>
    <xf numFmtId="0" fontId="14" fillId="32" borderId="11" xfId="0" applyFont="1" applyFill="1" applyBorder="1" applyAlignment="1">
      <alignment horizontal="left" vertical="top" wrapText="1"/>
    </xf>
    <xf numFmtId="178" fontId="14" fillId="32" borderId="11" xfId="0" applyNumberFormat="1" applyFont="1" applyFill="1" applyBorder="1" applyAlignment="1">
      <alignment horizontal="right" vertical="center"/>
    </xf>
    <xf numFmtId="0" fontId="16" fillId="32" borderId="0" xfId="0" applyFont="1" applyFill="1" applyAlignment="1">
      <alignment horizontal="center" vertical="top"/>
    </xf>
    <xf numFmtId="178" fontId="16" fillId="32" borderId="0" xfId="0" applyNumberFormat="1" applyFont="1" applyFill="1" applyAlignment="1">
      <alignment horizontal="center" vertical="top"/>
    </xf>
    <xf numFmtId="178" fontId="16" fillId="32" borderId="0" xfId="0" applyNumberFormat="1" applyFont="1" applyFill="1" applyAlignment="1">
      <alignment horizontal="left" vertical="top" wrapText="1"/>
    </xf>
    <xf numFmtId="178" fontId="16" fillId="32" borderId="0" xfId="0" applyNumberFormat="1" applyFont="1" applyFill="1" applyAlignment="1">
      <alignment horizontal="right" vertical="top"/>
    </xf>
    <xf numFmtId="0" fontId="0" fillId="32" borderId="0" xfId="0" applyFill="1" applyAlignment="1">
      <alignment horizontal="center" vertical="top"/>
    </xf>
    <xf numFmtId="0" fontId="0" fillId="32" borderId="0" xfId="0" applyFill="1" applyAlignment="1">
      <alignment horizontal="left" vertical="top" wrapText="1"/>
    </xf>
    <xf numFmtId="0" fontId="0" fillId="32" borderId="0" xfId="0" applyFont="1" applyFill="1" applyAlignment="1">
      <alignment horizontal="center" vertical="top"/>
    </xf>
    <xf numFmtId="178" fontId="0" fillId="32" borderId="0" xfId="0" applyNumberFormat="1" applyFill="1" applyAlignment="1">
      <alignment horizontal="right" vertical="top"/>
    </xf>
    <xf numFmtId="178" fontId="0" fillId="32" borderId="0" xfId="0" applyNumberFormat="1" applyFill="1" applyAlignment="1">
      <alignment horizontal="center" vertical="top"/>
    </xf>
    <xf numFmtId="178" fontId="8" fillId="32" borderId="0" xfId="0" applyNumberFormat="1" applyFont="1" applyFill="1" applyAlignment="1">
      <alignment vertic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 horizontal="left" vertical="top"/>
    </xf>
    <xf numFmtId="178" fontId="6" fillId="32" borderId="0" xfId="0" applyNumberFormat="1" applyFont="1" applyFill="1" applyAlignment="1">
      <alignment horizontal="right" vertical="top"/>
    </xf>
    <xf numFmtId="178" fontId="6" fillId="32" borderId="0" xfId="0" applyNumberFormat="1" applyFont="1" applyFill="1" applyAlignment="1">
      <alignment horizontal="right" vertic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/>
    </xf>
    <xf numFmtId="3" fontId="6" fillId="32" borderId="11" xfId="0" applyNumberFormat="1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/>
    </xf>
    <xf numFmtId="189" fontId="7" fillId="32" borderId="11" xfId="0" applyNumberFormat="1" applyFont="1" applyFill="1" applyBorder="1" applyAlignment="1">
      <alignment horizontal="center" vertical="center"/>
    </xf>
    <xf numFmtId="3" fontId="7" fillId="32" borderId="11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top"/>
    </xf>
    <xf numFmtId="0" fontId="6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center" vertical="top"/>
    </xf>
    <xf numFmtId="178" fontId="6" fillId="32" borderId="11" xfId="0" applyNumberFormat="1" applyFont="1" applyFill="1" applyBorder="1" applyAlignment="1">
      <alignment horizontal="right" vertical="top"/>
    </xf>
    <xf numFmtId="0" fontId="0" fillId="32" borderId="14" xfId="0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4" fontId="6" fillId="32" borderId="11" xfId="0" applyNumberFormat="1" applyFont="1" applyFill="1" applyBorder="1" applyAlignment="1">
      <alignment horizontal="center" vertical="center"/>
    </xf>
    <xf numFmtId="194" fontId="6" fillId="32" borderId="11" xfId="0" applyNumberFormat="1" applyFont="1" applyFill="1" applyBorder="1" applyAlignment="1">
      <alignment horizontal="center" vertical="center"/>
    </xf>
    <xf numFmtId="192" fontId="6" fillId="32" borderId="11" xfId="0" applyNumberFormat="1" applyFont="1" applyFill="1" applyBorder="1" applyAlignment="1">
      <alignment horizontal="right" vertical="center"/>
    </xf>
    <xf numFmtId="178" fontId="6" fillId="32" borderId="11" xfId="0" applyNumberFormat="1" applyFont="1" applyFill="1" applyBorder="1" applyAlignment="1">
      <alignment horizontal="right" vertical="center"/>
    </xf>
    <xf numFmtId="0" fontId="0" fillId="32" borderId="14" xfId="0" applyFill="1" applyBorder="1" applyAlignment="1">
      <alignment vertical="center"/>
    </xf>
    <xf numFmtId="189" fontId="6" fillId="32" borderId="11" xfId="0" applyNumberFormat="1" applyFont="1" applyFill="1" applyBorder="1" applyAlignment="1">
      <alignment horizontal="center" vertical="center"/>
    </xf>
    <xf numFmtId="183" fontId="7" fillId="32" borderId="11" xfId="0" applyNumberFormat="1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center" vertical="top"/>
    </xf>
    <xf numFmtId="183" fontId="6" fillId="32" borderId="11" xfId="0" applyNumberFormat="1" applyFont="1" applyFill="1" applyBorder="1" applyAlignment="1">
      <alignment horizontal="center" vertical="center"/>
    </xf>
    <xf numFmtId="178" fontId="7" fillId="32" borderId="11" xfId="0" applyNumberFormat="1" applyFont="1" applyFill="1" applyBorder="1" applyAlignment="1">
      <alignment horizontal="right" vertical="center"/>
    </xf>
    <xf numFmtId="178" fontId="6" fillId="32" borderId="11" xfId="0" applyNumberFormat="1" applyFont="1" applyFill="1" applyBorder="1" applyAlignment="1">
      <alignment horizontal="center" vertical="center"/>
    </xf>
    <xf numFmtId="193" fontId="6" fillId="32" borderId="11" xfId="0" applyNumberFormat="1" applyFont="1" applyFill="1" applyBorder="1" applyAlignment="1">
      <alignment horizontal="center" vertical="center"/>
    </xf>
    <xf numFmtId="189" fontId="17" fillId="32" borderId="11" xfId="0" applyNumberFormat="1" applyFont="1" applyFill="1" applyBorder="1" applyAlignment="1">
      <alignment horizontal="right" vertical="center"/>
    </xf>
    <xf numFmtId="0" fontId="13" fillId="32" borderId="6" xfId="54" applyFont="1" applyFill="1" applyBorder="1" applyAlignment="1">
      <alignment horizontal="left" vertical="center" wrapText="1"/>
    </xf>
    <xf numFmtId="4" fontId="12" fillId="32" borderId="6" xfId="61" applyNumberFormat="1" applyFont="1" applyFill="1" applyBorder="1" applyAlignment="1">
      <alignment horizontal="right" vertical="center"/>
    </xf>
    <xf numFmtId="0" fontId="6" fillId="32" borderId="23" xfId="0" applyFont="1" applyFill="1" applyBorder="1" applyAlignment="1">
      <alignment horizontal="center" vertical="top"/>
    </xf>
    <xf numFmtId="0" fontId="6" fillId="32" borderId="24" xfId="0" applyFont="1" applyFill="1" applyBorder="1" applyAlignment="1">
      <alignment horizontal="left" vertical="top" wrapText="1"/>
    </xf>
    <xf numFmtId="0" fontId="6" fillId="32" borderId="24" xfId="0" applyFont="1" applyFill="1" applyBorder="1" applyAlignment="1">
      <alignment horizontal="center" vertical="top"/>
    </xf>
    <xf numFmtId="189" fontId="6" fillId="32" borderId="24" xfId="0" applyNumberFormat="1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4" fontId="6" fillId="32" borderId="24" xfId="0" applyNumberFormat="1" applyFont="1" applyFill="1" applyBorder="1" applyAlignment="1">
      <alignment horizontal="center" vertical="center"/>
    </xf>
    <xf numFmtId="4" fontId="6" fillId="32" borderId="6" xfId="61" applyNumberFormat="1" applyFont="1" applyFill="1" applyBorder="1" applyAlignment="1">
      <alignment horizontal="right" vertical="center"/>
    </xf>
    <xf numFmtId="178" fontId="6" fillId="32" borderId="24" xfId="0" applyNumberFormat="1" applyFont="1" applyFill="1" applyBorder="1" applyAlignment="1">
      <alignment horizontal="right" vertical="top"/>
    </xf>
    <xf numFmtId="0" fontId="0" fillId="32" borderId="25" xfId="0" applyFill="1" applyBorder="1" applyAlignment="1">
      <alignment/>
    </xf>
    <xf numFmtId="0" fontId="6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left" vertical="top" wrapText="1"/>
    </xf>
    <xf numFmtId="192" fontId="14" fillId="32" borderId="0" xfId="0" applyNumberFormat="1" applyFont="1" applyFill="1" applyAlignment="1">
      <alignment horizontal="right" vertical="top"/>
    </xf>
    <xf numFmtId="191" fontId="14" fillId="32" borderId="11" xfId="0" applyNumberFormat="1" applyFont="1" applyFill="1" applyBorder="1" applyAlignment="1">
      <alignment horizontal="right" vertical="center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189" fontId="16" fillId="32" borderId="11" xfId="0" applyNumberFormat="1" applyFont="1" applyFill="1" applyBorder="1" applyAlignment="1">
      <alignment horizontal="center" vertical="top"/>
    </xf>
    <xf numFmtId="4" fontId="15" fillId="32" borderId="11" xfId="0" applyNumberFormat="1" applyFont="1" applyFill="1" applyBorder="1" applyAlignment="1">
      <alignment horizontal="center" vertical="center"/>
    </xf>
    <xf numFmtId="49" fontId="14" fillId="32" borderId="11" xfId="0" applyNumberFormat="1" applyFont="1" applyFill="1" applyBorder="1" applyAlignment="1">
      <alignment vertical="center" wrapText="1"/>
    </xf>
    <xf numFmtId="0" fontId="14" fillId="32" borderId="6" xfId="0" applyFont="1" applyFill="1" applyBorder="1" applyAlignment="1">
      <alignment horizontal="center" vertical="center" wrapText="1"/>
    </xf>
    <xf numFmtId="0" fontId="14" fillId="32" borderId="6" xfId="0" applyFont="1" applyFill="1" applyBorder="1" applyAlignment="1">
      <alignment vertical="top" wrapText="1"/>
    </xf>
    <xf numFmtId="0" fontId="14" fillId="32" borderId="0" xfId="0" applyFont="1" applyFill="1" applyBorder="1" applyAlignment="1">
      <alignment vertical="top" wrapText="1"/>
    </xf>
    <xf numFmtId="178" fontId="21" fillId="32" borderId="0" xfId="0" applyNumberFormat="1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183" fontId="6" fillId="32" borderId="11" xfId="0" applyNumberFormat="1" applyFont="1" applyFill="1" applyBorder="1" applyAlignment="1">
      <alignment horizontal="right" vertical="top"/>
    </xf>
    <xf numFmtId="0" fontId="0" fillId="32" borderId="0" xfId="0" applyFont="1" applyFill="1" applyAlignment="1">
      <alignment horizontal="left" vertical="top" wrapText="1"/>
    </xf>
    <xf numFmtId="178" fontId="0" fillId="32" borderId="0" xfId="0" applyNumberFormat="1" applyFont="1" applyFill="1" applyAlignment="1">
      <alignment horizontal="right" vertical="top"/>
    </xf>
    <xf numFmtId="178" fontId="0" fillId="32" borderId="0" xfId="0" applyNumberFormat="1" applyFont="1" applyFill="1" applyAlignment="1">
      <alignment horizontal="center" vertical="top"/>
    </xf>
    <xf numFmtId="0" fontId="0" fillId="32" borderId="0" xfId="0" applyFont="1" applyFill="1" applyAlignment="1">
      <alignment vertical="center"/>
    </xf>
    <xf numFmtId="178" fontId="8" fillId="32" borderId="0" xfId="0" applyNumberFormat="1" applyFont="1" applyFill="1" applyAlignment="1">
      <alignment horizontal="right" vertical="center"/>
    </xf>
    <xf numFmtId="0" fontId="9" fillId="32" borderId="11" xfId="0" applyFont="1" applyFill="1" applyBorder="1" applyAlignment="1">
      <alignment horizontal="left" vertical="center" wrapText="1"/>
    </xf>
    <xf numFmtId="193" fontId="7" fillId="32" borderId="11" xfId="0" applyNumberFormat="1" applyFont="1" applyFill="1" applyBorder="1" applyAlignment="1">
      <alignment horizontal="center" vertical="center"/>
    </xf>
    <xf numFmtId="194" fontId="19" fillId="32" borderId="11" xfId="0" applyNumberFormat="1" applyFont="1" applyFill="1" applyBorder="1" applyAlignment="1">
      <alignment horizontal="center" vertical="center"/>
    </xf>
    <xf numFmtId="193" fontId="19" fillId="32" borderId="11" xfId="0" applyNumberFormat="1" applyFont="1" applyFill="1" applyBorder="1" applyAlignment="1">
      <alignment horizontal="center" vertical="center"/>
    </xf>
    <xf numFmtId="194" fontId="13" fillId="32" borderId="11" xfId="0" applyNumberFormat="1" applyFont="1" applyFill="1" applyBorder="1" applyAlignment="1">
      <alignment horizontal="center" vertical="top"/>
    </xf>
    <xf numFmtId="193" fontId="13" fillId="32" borderId="11" xfId="0" applyNumberFormat="1" applyFont="1" applyFill="1" applyBorder="1" applyAlignment="1">
      <alignment horizontal="center" vertical="top"/>
    </xf>
    <xf numFmtId="194" fontId="13" fillId="32" borderId="11" xfId="0" applyNumberFormat="1" applyFont="1" applyFill="1" applyBorder="1" applyAlignment="1">
      <alignment horizontal="right" vertical="center"/>
    </xf>
    <xf numFmtId="0" fontId="10" fillId="32" borderId="11" xfId="0" applyFont="1" applyFill="1" applyBorder="1" applyAlignment="1">
      <alignment horizontal="left" vertical="top" wrapText="1"/>
    </xf>
    <xf numFmtId="2" fontId="7" fillId="32" borderId="11" xfId="0" applyNumberFormat="1" applyFont="1" applyFill="1" applyBorder="1" applyAlignment="1">
      <alignment horizontal="center" vertical="center"/>
    </xf>
    <xf numFmtId="2" fontId="14" fillId="32" borderId="26" xfId="0" applyNumberFormat="1" applyFont="1" applyFill="1" applyBorder="1" applyAlignment="1">
      <alignment horizontal="center" vertical="center"/>
    </xf>
    <xf numFmtId="2" fontId="14" fillId="32" borderId="27" xfId="0" applyNumberFormat="1" applyFont="1" applyFill="1" applyBorder="1" applyAlignment="1">
      <alignment horizontal="center" vertical="center"/>
    </xf>
    <xf numFmtId="2" fontId="14" fillId="32" borderId="19" xfId="0" applyNumberFormat="1" applyFont="1" applyFill="1" applyBorder="1" applyAlignment="1">
      <alignment horizontal="center" vertical="center"/>
    </xf>
    <xf numFmtId="2" fontId="14" fillId="32" borderId="16" xfId="0" applyNumberFormat="1" applyFont="1" applyFill="1" applyBorder="1" applyAlignment="1">
      <alignment horizontal="center" vertical="center"/>
    </xf>
    <xf numFmtId="193" fontId="6" fillId="32" borderId="24" xfId="0" applyNumberFormat="1" applyFont="1" applyFill="1" applyBorder="1" applyAlignment="1">
      <alignment horizontal="center" vertical="center"/>
    </xf>
    <xf numFmtId="0" fontId="18" fillId="32" borderId="22" xfId="0" applyFont="1" applyFill="1" applyBorder="1" applyAlignment="1">
      <alignment horizontal="center" vertical="center" wrapText="1"/>
    </xf>
    <xf numFmtId="193" fontId="14" fillId="32" borderId="14" xfId="0" applyNumberFormat="1" applyFont="1" applyFill="1" applyBorder="1" applyAlignment="1">
      <alignment horizontal="center" vertical="center"/>
    </xf>
    <xf numFmtId="193" fontId="14" fillId="32" borderId="21" xfId="0" applyNumberFormat="1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left" vertical="top" wrapText="1"/>
    </xf>
    <xf numFmtId="193" fontId="18" fillId="32" borderId="22" xfId="0" applyNumberFormat="1" applyFont="1" applyFill="1" applyBorder="1" applyAlignment="1">
      <alignment horizontal="center" vertical="center" wrapText="1"/>
    </xf>
    <xf numFmtId="193" fontId="14" fillId="32" borderId="11" xfId="0" applyNumberFormat="1" applyFont="1" applyFill="1" applyBorder="1" applyAlignment="1">
      <alignment horizontal="center" vertical="center"/>
    </xf>
    <xf numFmtId="193" fontId="14" fillId="32" borderId="22" xfId="0" applyNumberFormat="1" applyFont="1" applyFill="1" applyBorder="1" applyAlignment="1">
      <alignment horizontal="center" vertical="center" wrapText="1"/>
    </xf>
    <xf numFmtId="178" fontId="6" fillId="32" borderId="24" xfId="0" applyNumberFormat="1" applyFont="1" applyFill="1" applyBorder="1" applyAlignment="1">
      <alignment horizontal="right" vertical="center"/>
    </xf>
    <xf numFmtId="192" fontId="6" fillId="32" borderId="24" xfId="0" applyNumberFormat="1" applyFont="1" applyFill="1" applyBorder="1" applyAlignment="1">
      <alignment horizontal="right" vertical="center"/>
    </xf>
    <xf numFmtId="178" fontId="6" fillId="32" borderId="28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178" fontId="6" fillId="32" borderId="28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28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29" xfId="0" applyNumberFormat="1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6" fillId="32" borderId="28" xfId="0" applyNumberFormat="1" applyFont="1" applyFill="1" applyBorder="1" applyAlignment="1">
      <alignment horizontal="center" vertical="center"/>
    </xf>
    <xf numFmtId="0" fontId="0" fillId="32" borderId="11" xfId="0" applyNumberFormat="1" applyFont="1" applyFill="1" applyBorder="1" applyAlignment="1">
      <alignment horizontal="center" vertical="center"/>
    </xf>
    <xf numFmtId="178" fontId="0" fillId="32" borderId="28" xfId="0" applyNumberFormat="1" applyFont="1" applyFill="1" applyBorder="1" applyAlignment="1">
      <alignment horizontal="center" vertical="center"/>
    </xf>
    <xf numFmtId="178" fontId="0" fillId="32" borderId="11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32" borderId="11" xfId="0" applyNumberFormat="1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eft_arm10_BordWW_900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rgt_arm14_Money_900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3"/>
  <sheetViews>
    <sheetView zoomScale="120" zoomScaleNormal="120" zoomScalePageLayoutView="0" workbookViewId="0" topLeftCell="I1">
      <selection activeCell="O58" sqref="O58"/>
    </sheetView>
  </sheetViews>
  <sheetFormatPr defaultColWidth="9.140625" defaultRowHeight="12"/>
  <cols>
    <col min="1" max="1" width="19.28125" style="106" customWidth="1"/>
    <col min="2" max="2" width="47.421875" style="171" customWidth="1"/>
    <col min="3" max="3" width="13.28125" style="106" customWidth="1"/>
    <col min="4" max="4" width="14.28125" style="106" customWidth="1"/>
    <col min="5" max="5" width="14.7109375" style="106" customWidth="1"/>
    <col min="6" max="9" width="13.28125" style="106" customWidth="1"/>
    <col min="10" max="11" width="15.140625" style="172" customWidth="1"/>
    <col min="12" max="15" width="13.00390625" style="172" customWidth="1"/>
    <col min="16" max="16" width="15.00390625" style="172" customWidth="1"/>
    <col min="17" max="18" width="14.28125" style="172" customWidth="1"/>
    <col min="19" max="19" width="13.8515625" style="172" customWidth="1"/>
    <col min="20" max="20" width="15.7109375" style="172" customWidth="1"/>
    <col min="21" max="21" width="13.421875" style="172" customWidth="1"/>
    <col min="22" max="22" width="22.8515625" style="17" customWidth="1"/>
    <col min="23" max="16384" width="9.28125" style="17" customWidth="1"/>
  </cols>
  <sheetData>
    <row r="2" spans="12:22" ht="20.25" customHeight="1">
      <c r="L2" s="173"/>
      <c r="M2" s="173"/>
      <c r="N2" s="173"/>
      <c r="O2" s="173"/>
      <c r="R2" s="173"/>
      <c r="U2" s="109"/>
      <c r="V2" s="109" t="s">
        <v>235</v>
      </c>
    </row>
    <row r="3" spans="1:21" ht="1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1" ht="27" customHeight="1">
      <c r="A4" s="204" t="s">
        <v>244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17:22" ht="21" customHeight="1" thickBot="1">
      <c r="Q5" s="172">
        <f>+Q10-3!T10</f>
        <v>0</v>
      </c>
      <c r="S5" s="112"/>
      <c r="T5" s="172">
        <f>+T10-3!W10</f>
        <v>0</v>
      </c>
      <c r="V5" s="113" t="s">
        <v>0</v>
      </c>
    </row>
    <row r="6" spans="1:22" ht="21.75" customHeight="1">
      <c r="A6" s="207" t="s">
        <v>1</v>
      </c>
      <c r="B6" s="202" t="s">
        <v>2</v>
      </c>
      <c r="C6" s="202" t="s">
        <v>3</v>
      </c>
      <c r="D6" s="205" t="s">
        <v>238</v>
      </c>
      <c r="E6" s="205"/>
      <c r="F6" s="205"/>
      <c r="G6" s="205" t="s">
        <v>239</v>
      </c>
      <c r="H6" s="205"/>
      <c r="I6" s="205"/>
      <c r="J6" s="205" t="s">
        <v>183</v>
      </c>
      <c r="K6" s="205"/>
      <c r="L6" s="205"/>
      <c r="M6" s="200" t="s">
        <v>240</v>
      </c>
      <c r="N6" s="200"/>
      <c r="O6" s="200"/>
      <c r="P6" s="205" t="s">
        <v>233</v>
      </c>
      <c r="Q6" s="205"/>
      <c r="R6" s="205"/>
      <c r="S6" s="205" t="s">
        <v>241</v>
      </c>
      <c r="T6" s="205"/>
      <c r="U6" s="205"/>
      <c r="V6" s="16" t="s">
        <v>232</v>
      </c>
    </row>
    <row r="7" spans="1:22" ht="21" customHeight="1">
      <c r="A7" s="208"/>
      <c r="B7" s="203"/>
      <c r="C7" s="203"/>
      <c r="D7" s="201" t="s">
        <v>4</v>
      </c>
      <c r="E7" s="201" t="s">
        <v>5</v>
      </c>
      <c r="F7" s="201"/>
      <c r="G7" s="201" t="s">
        <v>4</v>
      </c>
      <c r="H7" s="201" t="s">
        <v>5</v>
      </c>
      <c r="I7" s="201"/>
      <c r="J7" s="201" t="s">
        <v>4</v>
      </c>
      <c r="K7" s="201" t="s">
        <v>5</v>
      </c>
      <c r="L7" s="201"/>
      <c r="M7" s="201" t="s">
        <v>4</v>
      </c>
      <c r="N7" s="201" t="s">
        <v>5</v>
      </c>
      <c r="O7" s="201"/>
      <c r="P7" s="201" t="s">
        <v>4</v>
      </c>
      <c r="Q7" s="201" t="s">
        <v>5</v>
      </c>
      <c r="R7" s="201"/>
      <c r="S7" s="201" t="s">
        <v>4</v>
      </c>
      <c r="T7" s="201" t="s">
        <v>5</v>
      </c>
      <c r="U7" s="201"/>
      <c r="V7" s="206" t="s">
        <v>242</v>
      </c>
    </row>
    <row r="8" spans="1:22" ht="33" customHeight="1">
      <c r="A8" s="208"/>
      <c r="B8" s="203"/>
      <c r="C8" s="203"/>
      <c r="D8" s="201"/>
      <c r="E8" s="114" t="s">
        <v>6</v>
      </c>
      <c r="F8" s="114" t="s">
        <v>7</v>
      </c>
      <c r="G8" s="201"/>
      <c r="H8" s="114" t="s">
        <v>6</v>
      </c>
      <c r="I8" s="114" t="s">
        <v>7</v>
      </c>
      <c r="J8" s="201"/>
      <c r="K8" s="114" t="s">
        <v>6</v>
      </c>
      <c r="L8" s="114" t="s">
        <v>7</v>
      </c>
      <c r="M8" s="201"/>
      <c r="N8" s="114" t="s">
        <v>6</v>
      </c>
      <c r="O8" s="114" t="s">
        <v>7</v>
      </c>
      <c r="P8" s="201"/>
      <c r="Q8" s="114" t="s">
        <v>6</v>
      </c>
      <c r="R8" s="114" t="s">
        <v>7</v>
      </c>
      <c r="S8" s="201"/>
      <c r="T8" s="114" t="s">
        <v>6</v>
      </c>
      <c r="U8" s="114" t="s">
        <v>7</v>
      </c>
      <c r="V8" s="206"/>
    </row>
    <row r="9" spans="1:22" s="174" customFormat="1" ht="23.25" customHeight="1">
      <c r="A9" s="115">
        <v>1</v>
      </c>
      <c r="B9" s="159">
        <v>2</v>
      </c>
      <c r="C9" s="159">
        <v>3</v>
      </c>
      <c r="D9" s="159">
        <v>4</v>
      </c>
      <c r="E9" s="159">
        <v>5</v>
      </c>
      <c r="F9" s="159">
        <v>6</v>
      </c>
      <c r="G9" s="159">
        <v>7</v>
      </c>
      <c r="H9" s="159">
        <v>8</v>
      </c>
      <c r="I9" s="159">
        <v>9</v>
      </c>
      <c r="J9" s="159">
        <v>10</v>
      </c>
      <c r="K9" s="159">
        <v>11</v>
      </c>
      <c r="L9" s="159">
        <v>12</v>
      </c>
      <c r="M9" s="116">
        <v>13</v>
      </c>
      <c r="N9" s="159">
        <v>14</v>
      </c>
      <c r="O9" s="159">
        <v>15</v>
      </c>
      <c r="P9" s="159">
        <v>16</v>
      </c>
      <c r="Q9" s="159">
        <v>17</v>
      </c>
      <c r="R9" s="159">
        <v>18</v>
      </c>
      <c r="S9" s="159">
        <v>19</v>
      </c>
      <c r="T9" s="159">
        <v>20</v>
      </c>
      <c r="U9" s="159">
        <v>21</v>
      </c>
      <c r="V9" s="117">
        <v>22</v>
      </c>
    </row>
    <row r="10" spans="1:22" s="174" customFormat="1" ht="23.25" customHeight="1">
      <c r="A10" s="119" t="s">
        <v>8</v>
      </c>
      <c r="B10" s="120" t="s">
        <v>9</v>
      </c>
      <c r="C10" s="121" t="s">
        <v>10</v>
      </c>
      <c r="D10" s="122">
        <f>+D12++D46+D61</f>
        <v>1331535.9439999997</v>
      </c>
      <c r="E10" s="122">
        <f aca="true" t="shared" si="0" ref="E10:P10">+E12++E46+E61</f>
        <v>1164863.528</v>
      </c>
      <c r="F10" s="122">
        <f t="shared" si="0"/>
        <v>166672.416</v>
      </c>
      <c r="G10" s="123">
        <f t="shared" si="0"/>
        <v>1571500.0000000002</v>
      </c>
      <c r="H10" s="123">
        <f t="shared" si="0"/>
        <v>1470000.0000000002</v>
      </c>
      <c r="I10" s="123">
        <f t="shared" si="0"/>
        <v>101500</v>
      </c>
      <c r="J10" s="123">
        <f t="shared" si="0"/>
        <v>1630000</v>
      </c>
      <c r="K10" s="124">
        <f t="shared" si="0"/>
        <v>1630000</v>
      </c>
      <c r="L10" s="137">
        <f t="shared" si="0"/>
        <v>0</v>
      </c>
      <c r="M10" s="124">
        <f>+J10-G10</f>
        <v>58499.99999999977</v>
      </c>
      <c r="N10" s="124">
        <f>+K10-H10</f>
        <v>159999.99999999977</v>
      </c>
      <c r="O10" s="123">
        <f>+L10-I10</f>
        <v>-101500</v>
      </c>
      <c r="P10" s="123">
        <f t="shared" si="0"/>
        <v>1805000</v>
      </c>
      <c r="Q10" s="124">
        <f>+Q12++Q46+Q61</f>
        <v>1805000</v>
      </c>
      <c r="R10" s="123">
        <f>+R12++R46+R61</f>
        <v>0</v>
      </c>
      <c r="S10" s="123">
        <f>+S12++S46+S61</f>
        <v>1902000</v>
      </c>
      <c r="T10" s="124">
        <f>+T12++T46+T61</f>
        <v>1902000</v>
      </c>
      <c r="U10" s="123">
        <f>+U12++U46+U61</f>
        <v>0</v>
      </c>
      <c r="V10" s="123"/>
    </row>
    <row r="11" spans="1:22" ht="16.5" customHeight="1">
      <c r="A11" s="125"/>
      <c r="B11" s="126" t="s">
        <v>5</v>
      </c>
      <c r="C11" s="127"/>
      <c r="D11" s="127"/>
      <c r="E11" s="127"/>
      <c r="F11" s="127"/>
      <c r="G11" s="127"/>
      <c r="H11" s="127"/>
      <c r="I11" s="127"/>
      <c r="J11" s="128"/>
      <c r="K11" s="128"/>
      <c r="L11" s="128"/>
      <c r="M11" s="123">
        <f aca="true" t="shared" si="1" ref="M11:M74">+J11-G11</f>
        <v>0</v>
      </c>
      <c r="N11" s="124">
        <f aca="true" t="shared" si="2" ref="N11:N74">+K11-H11</f>
        <v>0</v>
      </c>
      <c r="O11" s="128"/>
      <c r="P11" s="128"/>
      <c r="Q11" s="128"/>
      <c r="R11" s="128"/>
      <c r="S11" s="128"/>
      <c r="T11" s="128"/>
      <c r="U11" s="128"/>
      <c r="V11" s="123"/>
    </row>
    <row r="12" spans="1:22" s="174" customFormat="1" ht="40.5" customHeight="1">
      <c r="A12" s="119" t="s">
        <v>11</v>
      </c>
      <c r="B12" s="120" t="s">
        <v>12</v>
      </c>
      <c r="C12" s="121" t="s">
        <v>13</v>
      </c>
      <c r="D12" s="122">
        <f>+D14+D19+D22</f>
        <v>417202.53500000003</v>
      </c>
      <c r="E12" s="122">
        <f>+E14+E19+E22</f>
        <v>417202.53500000003</v>
      </c>
      <c r="F12" s="123">
        <f aca="true" t="shared" si="3" ref="F12:O12">+F14+F19+F22</f>
        <v>0</v>
      </c>
      <c r="G12" s="123">
        <f t="shared" si="3"/>
        <v>455100</v>
      </c>
      <c r="H12" s="123">
        <f t="shared" si="3"/>
        <v>455100</v>
      </c>
      <c r="I12" s="123">
        <f t="shared" si="3"/>
        <v>0</v>
      </c>
      <c r="J12" s="123">
        <f t="shared" si="3"/>
        <v>478130</v>
      </c>
      <c r="K12" s="122">
        <f t="shared" si="3"/>
        <v>478130</v>
      </c>
      <c r="L12" s="123">
        <f t="shared" si="3"/>
        <v>0</v>
      </c>
      <c r="M12" s="123">
        <f t="shared" si="1"/>
        <v>23030</v>
      </c>
      <c r="N12" s="124">
        <f t="shared" si="2"/>
        <v>23030</v>
      </c>
      <c r="O12" s="123">
        <f t="shared" si="3"/>
        <v>0</v>
      </c>
      <c r="P12" s="123">
        <f aca="true" t="shared" si="4" ref="P12:U12">+P14+P19+P22</f>
        <v>514473</v>
      </c>
      <c r="Q12" s="122">
        <f t="shared" si="4"/>
        <v>514473</v>
      </c>
      <c r="R12" s="123">
        <f t="shared" si="4"/>
        <v>0</v>
      </c>
      <c r="S12" s="123">
        <f t="shared" si="4"/>
        <v>539050</v>
      </c>
      <c r="T12" s="122">
        <f t="shared" si="4"/>
        <v>539050</v>
      </c>
      <c r="U12" s="123">
        <f t="shared" si="4"/>
        <v>0</v>
      </c>
      <c r="V12" s="123"/>
    </row>
    <row r="13" spans="1:22" ht="19.5" customHeight="1">
      <c r="A13" s="125"/>
      <c r="B13" s="126" t="s">
        <v>5</v>
      </c>
      <c r="C13" s="127"/>
      <c r="D13" s="127"/>
      <c r="E13" s="127"/>
      <c r="F13" s="127"/>
      <c r="G13" s="127"/>
      <c r="H13" s="127"/>
      <c r="I13" s="127"/>
      <c r="J13" s="128"/>
      <c r="K13" s="128"/>
      <c r="L13" s="128"/>
      <c r="M13" s="123">
        <f t="shared" si="1"/>
        <v>0</v>
      </c>
      <c r="N13" s="124">
        <f t="shared" si="2"/>
        <v>0</v>
      </c>
      <c r="O13" s="128"/>
      <c r="P13" s="128"/>
      <c r="Q13" s="128"/>
      <c r="R13" s="128"/>
      <c r="S13" s="128"/>
      <c r="T13" s="128"/>
      <c r="U13" s="128"/>
      <c r="V13" s="123"/>
    </row>
    <row r="14" spans="1:22" s="174" customFormat="1" ht="39.75" customHeight="1">
      <c r="A14" s="119" t="s">
        <v>14</v>
      </c>
      <c r="B14" s="120" t="s">
        <v>15</v>
      </c>
      <c r="C14" s="121" t="s">
        <v>16</v>
      </c>
      <c r="D14" s="124">
        <f>+D16+D17+D18</f>
        <v>163274.476</v>
      </c>
      <c r="E14" s="124">
        <f aca="true" t="shared" si="5" ref="E14:O14">+E16+E17+E18</f>
        <v>163274.476</v>
      </c>
      <c r="F14" s="124">
        <f t="shared" si="5"/>
        <v>0</v>
      </c>
      <c r="G14" s="124">
        <f t="shared" si="5"/>
        <v>175300</v>
      </c>
      <c r="H14" s="124">
        <f t="shared" si="5"/>
        <v>175300</v>
      </c>
      <c r="I14" s="124">
        <f t="shared" si="5"/>
        <v>0</v>
      </c>
      <c r="J14" s="124">
        <f t="shared" si="5"/>
        <v>172830</v>
      </c>
      <c r="K14" s="124">
        <f t="shared" si="5"/>
        <v>172830</v>
      </c>
      <c r="L14" s="124">
        <f t="shared" si="5"/>
        <v>0</v>
      </c>
      <c r="M14" s="123">
        <f t="shared" si="1"/>
        <v>-2470</v>
      </c>
      <c r="N14" s="124">
        <f t="shared" si="2"/>
        <v>-2470</v>
      </c>
      <c r="O14" s="124">
        <f t="shared" si="5"/>
        <v>0</v>
      </c>
      <c r="P14" s="124">
        <f aca="true" t="shared" si="6" ref="P14:U14">+P16+P17+P18</f>
        <v>182113</v>
      </c>
      <c r="Q14" s="124">
        <f t="shared" si="6"/>
        <v>182113</v>
      </c>
      <c r="R14" s="124">
        <f t="shared" si="6"/>
        <v>0</v>
      </c>
      <c r="S14" s="124">
        <f t="shared" si="6"/>
        <v>194190</v>
      </c>
      <c r="T14" s="124">
        <f t="shared" si="6"/>
        <v>194190</v>
      </c>
      <c r="U14" s="124">
        <f t="shared" si="6"/>
        <v>0</v>
      </c>
      <c r="V14" s="123"/>
    </row>
    <row r="15" spans="1:22" ht="12.75" customHeight="1">
      <c r="A15" s="125"/>
      <c r="B15" s="126" t="s">
        <v>5</v>
      </c>
      <c r="C15" s="127"/>
      <c r="D15" s="127"/>
      <c r="E15" s="127"/>
      <c r="F15" s="127"/>
      <c r="G15" s="127"/>
      <c r="H15" s="127"/>
      <c r="I15" s="127"/>
      <c r="J15" s="128"/>
      <c r="K15" s="128"/>
      <c r="L15" s="128"/>
      <c r="M15" s="123">
        <f t="shared" si="1"/>
        <v>0</v>
      </c>
      <c r="N15" s="124">
        <f t="shared" si="2"/>
        <v>0</v>
      </c>
      <c r="O15" s="128"/>
      <c r="P15" s="128"/>
      <c r="Q15" s="128"/>
      <c r="R15" s="128"/>
      <c r="S15" s="128"/>
      <c r="T15" s="128"/>
      <c r="U15" s="128"/>
      <c r="V15" s="123"/>
    </row>
    <row r="16" spans="1:22" s="174" customFormat="1" ht="40.5" customHeight="1">
      <c r="A16" s="161" t="s">
        <v>17</v>
      </c>
      <c r="B16" s="130" t="s">
        <v>18</v>
      </c>
      <c r="C16" s="160" t="s">
        <v>10</v>
      </c>
      <c r="D16" s="131">
        <f>+E16+F16</f>
        <v>20502.148</v>
      </c>
      <c r="E16" s="131">
        <v>20502.148</v>
      </c>
      <c r="F16" s="160"/>
      <c r="G16" s="132">
        <f>+H16</f>
        <v>17300</v>
      </c>
      <c r="H16" s="132">
        <v>17300</v>
      </c>
      <c r="I16" s="160"/>
      <c r="J16" s="132">
        <f>+K16</f>
        <v>10030</v>
      </c>
      <c r="K16" s="133">
        <v>10030</v>
      </c>
      <c r="L16" s="134"/>
      <c r="M16" s="123">
        <f t="shared" si="1"/>
        <v>-7270</v>
      </c>
      <c r="N16" s="124">
        <f t="shared" si="2"/>
        <v>-7270</v>
      </c>
      <c r="O16" s="134"/>
      <c r="P16" s="132">
        <f>+Q16</f>
        <v>10033</v>
      </c>
      <c r="Q16" s="133">
        <v>10033</v>
      </c>
      <c r="R16" s="134"/>
      <c r="S16" s="132">
        <f>+T16</f>
        <v>7912</v>
      </c>
      <c r="T16" s="133">
        <v>7912</v>
      </c>
      <c r="U16" s="134"/>
      <c r="V16" s="123"/>
    </row>
    <row r="17" spans="1:22" s="174" customFormat="1" ht="33.75" customHeight="1">
      <c r="A17" s="161" t="s">
        <v>19</v>
      </c>
      <c r="B17" s="130" t="s">
        <v>20</v>
      </c>
      <c r="C17" s="160" t="s">
        <v>10</v>
      </c>
      <c r="D17" s="131">
        <f>+E17+F17</f>
        <v>25239.369</v>
      </c>
      <c r="E17" s="131">
        <v>25239.369</v>
      </c>
      <c r="F17" s="160"/>
      <c r="G17" s="132">
        <f>+H17</f>
        <v>20000</v>
      </c>
      <c r="H17" s="132">
        <v>20000</v>
      </c>
      <c r="I17" s="160"/>
      <c r="J17" s="132">
        <f>+K17</f>
        <v>11000</v>
      </c>
      <c r="K17" s="133">
        <v>11000</v>
      </c>
      <c r="L17" s="134"/>
      <c r="M17" s="123">
        <f t="shared" si="1"/>
        <v>-9000</v>
      </c>
      <c r="N17" s="124">
        <f t="shared" si="2"/>
        <v>-9000</v>
      </c>
      <c r="O17" s="134"/>
      <c r="P17" s="132">
        <f>+Q17</f>
        <v>5100</v>
      </c>
      <c r="Q17" s="133">
        <v>5100</v>
      </c>
      <c r="R17" s="134"/>
      <c r="S17" s="132">
        <f>+T17</f>
        <v>3100</v>
      </c>
      <c r="T17" s="133">
        <v>3100</v>
      </c>
      <c r="U17" s="134"/>
      <c r="V17" s="123"/>
    </row>
    <row r="18" spans="1:22" s="174" customFormat="1" ht="33.75" customHeight="1">
      <c r="A18" s="161" t="s">
        <v>21</v>
      </c>
      <c r="B18" s="130" t="s">
        <v>22</v>
      </c>
      <c r="C18" s="160" t="s">
        <v>10</v>
      </c>
      <c r="D18" s="131">
        <f>+E18+F18</f>
        <v>117532.959</v>
      </c>
      <c r="E18" s="131">
        <v>117532.959</v>
      </c>
      <c r="F18" s="160"/>
      <c r="G18" s="132">
        <f>+H18</f>
        <v>138000</v>
      </c>
      <c r="H18" s="132">
        <v>138000</v>
      </c>
      <c r="I18" s="160"/>
      <c r="J18" s="132">
        <f>+K18</f>
        <v>151800</v>
      </c>
      <c r="K18" s="133">
        <v>151800</v>
      </c>
      <c r="L18" s="134"/>
      <c r="M18" s="123">
        <f t="shared" si="1"/>
        <v>13800</v>
      </c>
      <c r="N18" s="124">
        <f t="shared" si="2"/>
        <v>13800</v>
      </c>
      <c r="O18" s="134"/>
      <c r="P18" s="132">
        <f>+Q18</f>
        <v>166980</v>
      </c>
      <c r="Q18" s="133">
        <f>+K18*1.1</f>
        <v>166980</v>
      </c>
      <c r="R18" s="134"/>
      <c r="S18" s="132">
        <f>+T18</f>
        <v>183178</v>
      </c>
      <c r="T18" s="133">
        <v>183178</v>
      </c>
      <c r="U18" s="134"/>
      <c r="V18" s="123"/>
    </row>
    <row r="19" spans="1:22" s="174" customFormat="1" ht="19.5" customHeight="1">
      <c r="A19" s="119" t="s">
        <v>23</v>
      </c>
      <c r="B19" s="120" t="s">
        <v>24</v>
      </c>
      <c r="C19" s="121" t="s">
        <v>25</v>
      </c>
      <c r="D19" s="124">
        <f>+D21</f>
        <v>219662.804</v>
      </c>
      <c r="E19" s="122">
        <f aca="true" t="shared" si="7" ref="E19:P19">+E21</f>
        <v>219662.804</v>
      </c>
      <c r="F19" s="123">
        <f t="shared" si="7"/>
        <v>0</v>
      </c>
      <c r="G19" s="123">
        <f t="shared" si="7"/>
        <v>246000</v>
      </c>
      <c r="H19" s="123">
        <f t="shared" si="7"/>
        <v>246000</v>
      </c>
      <c r="I19" s="123">
        <f t="shared" si="7"/>
        <v>0</v>
      </c>
      <c r="J19" s="123">
        <f>+J21</f>
        <v>270600</v>
      </c>
      <c r="K19" s="122">
        <f t="shared" si="7"/>
        <v>270600</v>
      </c>
      <c r="L19" s="123">
        <f t="shared" si="7"/>
        <v>0</v>
      </c>
      <c r="M19" s="123">
        <f t="shared" si="1"/>
        <v>24600</v>
      </c>
      <c r="N19" s="124">
        <f t="shared" si="2"/>
        <v>24600</v>
      </c>
      <c r="O19" s="123">
        <f t="shared" si="7"/>
        <v>0</v>
      </c>
      <c r="P19" s="123">
        <f t="shared" si="7"/>
        <v>297160</v>
      </c>
      <c r="Q19" s="122">
        <f>+Q21</f>
        <v>297160</v>
      </c>
      <c r="R19" s="123">
        <f>+R21</f>
        <v>0</v>
      </c>
      <c r="S19" s="123">
        <f>+S21</f>
        <v>309360</v>
      </c>
      <c r="T19" s="122">
        <f>+T21</f>
        <v>309360</v>
      </c>
      <c r="U19" s="123">
        <f>+U21</f>
        <v>0</v>
      </c>
      <c r="V19" s="123"/>
    </row>
    <row r="20" spans="1:22" ht="16.5" customHeight="1">
      <c r="A20" s="125"/>
      <c r="B20" s="126" t="s">
        <v>5</v>
      </c>
      <c r="C20" s="127"/>
      <c r="D20" s="127"/>
      <c r="E20" s="127"/>
      <c r="F20" s="127"/>
      <c r="G20" s="127"/>
      <c r="H20" s="127"/>
      <c r="I20" s="127"/>
      <c r="J20" s="127"/>
      <c r="K20" s="128"/>
      <c r="L20" s="128"/>
      <c r="M20" s="123">
        <f t="shared" si="1"/>
        <v>0</v>
      </c>
      <c r="N20" s="124">
        <f t="shared" si="2"/>
        <v>0</v>
      </c>
      <c r="O20" s="128"/>
      <c r="P20" s="127"/>
      <c r="Q20" s="128"/>
      <c r="R20" s="128"/>
      <c r="S20" s="127"/>
      <c r="T20" s="128"/>
      <c r="U20" s="128"/>
      <c r="V20" s="123"/>
    </row>
    <row r="21" spans="1:22" s="174" customFormat="1" ht="19.5" customHeight="1">
      <c r="A21" s="161" t="s">
        <v>26</v>
      </c>
      <c r="B21" s="130" t="s">
        <v>27</v>
      </c>
      <c r="C21" s="160" t="s">
        <v>10</v>
      </c>
      <c r="D21" s="131">
        <f>+E21+F21</f>
        <v>219662.804</v>
      </c>
      <c r="E21" s="136">
        <v>219662.804</v>
      </c>
      <c r="F21" s="160"/>
      <c r="G21" s="132">
        <f>+H21</f>
        <v>246000</v>
      </c>
      <c r="H21" s="132">
        <v>246000</v>
      </c>
      <c r="I21" s="160"/>
      <c r="J21" s="132">
        <f>+K21</f>
        <v>270600</v>
      </c>
      <c r="K21" s="133">
        <v>270600</v>
      </c>
      <c r="L21" s="134"/>
      <c r="M21" s="123">
        <f t="shared" si="1"/>
        <v>24600</v>
      </c>
      <c r="N21" s="124">
        <f t="shared" si="2"/>
        <v>24600</v>
      </c>
      <c r="O21" s="134"/>
      <c r="P21" s="132">
        <f>+Q21</f>
        <v>297160</v>
      </c>
      <c r="Q21" s="133">
        <v>297160</v>
      </c>
      <c r="R21" s="134"/>
      <c r="S21" s="132">
        <f>+T21</f>
        <v>309360</v>
      </c>
      <c r="T21" s="133">
        <v>309360</v>
      </c>
      <c r="U21" s="134"/>
      <c r="V21" s="123"/>
    </row>
    <row r="22" spans="1:22" s="174" customFormat="1" ht="80.25" customHeight="1">
      <c r="A22" s="119" t="s">
        <v>28</v>
      </c>
      <c r="B22" s="120" t="s">
        <v>29</v>
      </c>
      <c r="C22" s="121" t="s">
        <v>30</v>
      </c>
      <c r="D22" s="122">
        <f>+E22+F22</f>
        <v>34265.255000000005</v>
      </c>
      <c r="E22" s="122">
        <f>+E24+E25+E26+E27+E28+E29+E30+E31+E32+E33+E34+E35+E36+E37+E38+E39+E40+E41</f>
        <v>34265.255000000005</v>
      </c>
      <c r="F22" s="137">
        <f aca="true" t="shared" si="8" ref="F22:P22">+F24+F25+F26+F27+F28+F29+F30+F31+F32+F33+F34+F35+F36+F37+F38+F39+F40+F41</f>
        <v>0</v>
      </c>
      <c r="G22" s="137">
        <f t="shared" si="8"/>
        <v>33800</v>
      </c>
      <c r="H22" s="137">
        <f t="shared" si="8"/>
        <v>33800</v>
      </c>
      <c r="I22" s="137">
        <f t="shared" si="8"/>
        <v>0</v>
      </c>
      <c r="J22" s="137">
        <f>+J24+J25+J26+J27+J28+J29+J30+J31+J32+J33+J34+J35+J36+J37+J38+J39+J40+J41</f>
        <v>34700</v>
      </c>
      <c r="K22" s="122">
        <f t="shared" si="8"/>
        <v>34700</v>
      </c>
      <c r="L22" s="137">
        <f t="shared" si="8"/>
        <v>0</v>
      </c>
      <c r="M22" s="124">
        <f t="shared" si="1"/>
        <v>900</v>
      </c>
      <c r="N22" s="124">
        <f t="shared" si="2"/>
        <v>900</v>
      </c>
      <c r="O22" s="137">
        <f t="shared" si="8"/>
        <v>0</v>
      </c>
      <c r="P22" s="137">
        <f t="shared" si="8"/>
        <v>35200</v>
      </c>
      <c r="Q22" s="122">
        <f>+Q24+Q25+Q26+Q27+Q28+Q29+Q30+Q31+Q32+Q33+Q34+Q35+Q36+Q37+Q38+Q39+Q40+Q41</f>
        <v>35200</v>
      </c>
      <c r="R22" s="137">
        <f>+R24+R25+R26+R27+R28+R29+R30+R31+R32+R33+R34+R35+R36+R37+R38+R39+R40+R41</f>
        <v>0</v>
      </c>
      <c r="S22" s="137">
        <f>+S24+S25+S26+S27+S28+S29+S30+S31+S32+S33+S34+S35+S36+S37+S38+S39+S40+S41</f>
        <v>35500</v>
      </c>
      <c r="T22" s="122">
        <f>+T24+T25+T26+T27+T28+T29+T30+T31+T32+T33+T34+T35+T36+T37+T38+T39+T40+T41</f>
        <v>35500</v>
      </c>
      <c r="U22" s="137">
        <f>+U24+U25+U26+U27+U28+U29+U30+U31+U32+U33+U34+U35+U36+U37+U38+U39+U40+U41</f>
        <v>0</v>
      </c>
      <c r="V22" s="123"/>
    </row>
    <row r="23" spans="1:22" ht="12.75" customHeight="1">
      <c r="A23" s="125"/>
      <c r="B23" s="126" t="s">
        <v>5</v>
      </c>
      <c r="C23" s="127"/>
      <c r="D23" s="127"/>
      <c r="E23" s="127"/>
      <c r="F23" s="127"/>
      <c r="G23" s="127"/>
      <c r="H23" s="127"/>
      <c r="I23" s="127"/>
      <c r="J23" s="127"/>
      <c r="K23" s="128"/>
      <c r="L23" s="128"/>
      <c r="M23" s="123">
        <f t="shared" si="1"/>
        <v>0</v>
      </c>
      <c r="N23" s="124">
        <f t="shared" si="2"/>
        <v>0</v>
      </c>
      <c r="O23" s="128"/>
      <c r="P23" s="127"/>
      <c r="Q23" s="128"/>
      <c r="R23" s="128"/>
      <c r="S23" s="127"/>
      <c r="T23" s="128"/>
      <c r="U23" s="128"/>
      <c r="V23" s="123"/>
    </row>
    <row r="24" spans="1:22" ht="49.5" customHeight="1">
      <c r="A24" s="125" t="s">
        <v>31</v>
      </c>
      <c r="B24" s="126" t="s">
        <v>32</v>
      </c>
      <c r="C24" s="127" t="s">
        <v>10</v>
      </c>
      <c r="D24" s="138">
        <f>+E24+F24</f>
        <v>7041</v>
      </c>
      <c r="E24" s="138">
        <v>7041</v>
      </c>
      <c r="F24" s="127"/>
      <c r="G24" s="139">
        <f aca="true" t="shared" si="9" ref="G24:G37">+H24+I24</f>
        <v>6450</v>
      </c>
      <c r="H24" s="139">
        <v>6450</v>
      </c>
      <c r="I24" s="127"/>
      <c r="J24" s="139">
        <f aca="true" t="shared" si="10" ref="J24:J37">+K24+L24</f>
        <v>7350</v>
      </c>
      <c r="K24" s="139">
        <v>7350</v>
      </c>
      <c r="L24" s="128"/>
      <c r="M24" s="124">
        <f t="shared" si="1"/>
        <v>900</v>
      </c>
      <c r="N24" s="124">
        <f t="shared" si="2"/>
        <v>900</v>
      </c>
      <c r="O24" s="128"/>
      <c r="P24" s="139">
        <f aca="true" t="shared" si="11" ref="P24:P37">+Q24+R24</f>
        <v>7850</v>
      </c>
      <c r="Q24" s="139">
        <v>7850</v>
      </c>
      <c r="R24" s="128"/>
      <c r="S24" s="139">
        <f aca="true" t="shared" si="12" ref="S24:S37">+T24+U24</f>
        <v>8150</v>
      </c>
      <c r="T24" s="139">
        <v>8150</v>
      </c>
      <c r="U24" s="128"/>
      <c r="V24" s="123"/>
    </row>
    <row r="25" spans="1:22" ht="56.25" customHeight="1">
      <c r="A25" s="125" t="s">
        <v>33</v>
      </c>
      <c r="B25" s="126" t="s">
        <v>34</v>
      </c>
      <c r="C25" s="127" t="s">
        <v>10</v>
      </c>
      <c r="D25" s="138">
        <f aca="true" t="shared" si="13" ref="D25:D41">+E25+F25</f>
        <v>655</v>
      </c>
      <c r="E25" s="138">
        <v>655</v>
      </c>
      <c r="F25" s="127"/>
      <c r="G25" s="139">
        <f t="shared" si="9"/>
        <v>600</v>
      </c>
      <c r="H25" s="139">
        <v>600</v>
      </c>
      <c r="I25" s="127"/>
      <c r="J25" s="139">
        <f t="shared" si="10"/>
        <v>600</v>
      </c>
      <c r="K25" s="139">
        <v>600</v>
      </c>
      <c r="L25" s="128"/>
      <c r="M25" s="123">
        <f t="shared" si="1"/>
        <v>0</v>
      </c>
      <c r="N25" s="124">
        <f t="shared" si="2"/>
        <v>0</v>
      </c>
      <c r="O25" s="128"/>
      <c r="P25" s="139">
        <f t="shared" si="11"/>
        <v>600</v>
      </c>
      <c r="Q25" s="139">
        <v>600</v>
      </c>
      <c r="R25" s="128"/>
      <c r="S25" s="139">
        <f t="shared" si="12"/>
        <v>600</v>
      </c>
      <c r="T25" s="139">
        <v>600</v>
      </c>
      <c r="U25" s="128"/>
      <c r="V25" s="123"/>
    </row>
    <row r="26" spans="1:22" ht="35.25" customHeight="1">
      <c r="A26" s="125" t="s">
        <v>35</v>
      </c>
      <c r="B26" s="126" t="s">
        <v>36</v>
      </c>
      <c r="C26" s="127" t="s">
        <v>10</v>
      </c>
      <c r="D26" s="138">
        <f t="shared" si="13"/>
        <v>80</v>
      </c>
      <c r="E26" s="138">
        <v>80</v>
      </c>
      <c r="F26" s="127"/>
      <c r="G26" s="139">
        <f t="shared" si="9"/>
        <v>100</v>
      </c>
      <c r="H26" s="139">
        <v>100</v>
      </c>
      <c r="I26" s="127"/>
      <c r="J26" s="139">
        <f t="shared" si="10"/>
        <v>100</v>
      </c>
      <c r="K26" s="139">
        <v>100</v>
      </c>
      <c r="L26" s="128"/>
      <c r="M26" s="123">
        <f t="shared" si="1"/>
        <v>0</v>
      </c>
      <c r="N26" s="124">
        <f t="shared" si="2"/>
        <v>0</v>
      </c>
      <c r="O26" s="128"/>
      <c r="P26" s="139">
        <f t="shared" si="11"/>
        <v>100</v>
      </c>
      <c r="Q26" s="139">
        <v>100</v>
      </c>
      <c r="R26" s="128"/>
      <c r="S26" s="139">
        <f t="shared" si="12"/>
        <v>100</v>
      </c>
      <c r="T26" s="139">
        <v>100</v>
      </c>
      <c r="U26" s="128"/>
      <c r="V26" s="123"/>
    </row>
    <row r="27" spans="1:22" ht="63">
      <c r="A27" s="125" t="s">
        <v>37</v>
      </c>
      <c r="B27" s="126" t="s">
        <v>38</v>
      </c>
      <c r="C27" s="127" t="s">
        <v>10</v>
      </c>
      <c r="D27" s="138">
        <f t="shared" si="13"/>
        <v>2943.75</v>
      </c>
      <c r="E27" s="138">
        <v>2943.75</v>
      </c>
      <c r="F27" s="127"/>
      <c r="G27" s="139">
        <f t="shared" si="9"/>
        <v>3220</v>
      </c>
      <c r="H27" s="2">
        <v>3220</v>
      </c>
      <c r="I27" s="127"/>
      <c r="J27" s="139">
        <f t="shared" si="10"/>
        <v>3220</v>
      </c>
      <c r="K27" s="2">
        <v>3220</v>
      </c>
      <c r="L27" s="128"/>
      <c r="M27" s="123">
        <f t="shared" si="1"/>
        <v>0</v>
      </c>
      <c r="N27" s="124">
        <f t="shared" si="2"/>
        <v>0</v>
      </c>
      <c r="O27" s="128"/>
      <c r="P27" s="139">
        <f t="shared" si="11"/>
        <v>3220</v>
      </c>
      <c r="Q27" s="2">
        <v>3220</v>
      </c>
      <c r="R27" s="128"/>
      <c r="S27" s="139">
        <f t="shared" si="12"/>
        <v>3220</v>
      </c>
      <c r="T27" s="2">
        <v>3220</v>
      </c>
      <c r="U27" s="128"/>
      <c r="V27" s="123"/>
    </row>
    <row r="28" spans="1:22" ht="82.5" customHeight="1">
      <c r="A28" s="125" t="s">
        <v>39</v>
      </c>
      <c r="B28" s="126" t="s">
        <v>40</v>
      </c>
      <c r="C28" s="127" t="s">
        <v>10</v>
      </c>
      <c r="D28" s="138">
        <f t="shared" si="13"/>
        <v>0</v>
      </c>
      <c r="E28" s="127"/>
      <c r="F28" s="127"/>
      <c r="G28" s="139">
        <f t="shared" si="9"/>
        <v>0</v>
      </c>
      <c r="H28" s="139"/>
      <c r="I28" s="127"/>
      <c r="J28" s="139">
        <f t="shared" si="10"/>
        <v>0</v>
      </c>
      <c r="K28" s="139"/>
      <c r="L28" s="128"/>
      <c r="M28" s="123">
        <f t="shared" si="1"/>
        <v>0</v>
      </c>
      <c r="N28" s="124">
        <f t="shared" si="2"/>
        <v>0</v>
      </c>
      <c r="O28" s="128"/>
      <c r="P28" s="139">
        <f t="shared" si="11"/>
        <v>0</v>
      </c>
      <c r="Q28" s="139"/>
      <c r="R28" s="128"/>
      <c r="S28" s="139">
        <f t="shared" si="12"/>
        <v>0</v>
      </c>
      <c r="T28" s="139"/>
      <c r="U28" s="128"/>
      <c r="V28" s="123"/>
    </row>
    <row r="29" spans="1:22" ht="51.75" customHeight="1">
      <c r="A29" s="125" t="s">
        <v>41</v>
      </c>
      <c r="B29" s="126" t="s">
        <v>42</v>
      </c>
      <c r="C29" s="127" t="s">
        <v>10</v>
      </c>
      <c r="D29" s="138">
        <f t="shared" si="13"/>
        <v>0</v>
      </c>
      <c r="E29" s="138">
        <v>0</v>
      </c>
      <c r="F29" s="127"/>
      <c r="G29" s="139">
        <f t="shared" si="9"/>
        <v>0</v>
      </c>
      <c r="H29" s="139"/>
      <c r="I29" s="127"/>
      <c r="J29" s="139">
        <f t="shared" si="10"/>
        <v>0</v>
      </c>
      <c r="K29" s="139"/>
      <c r="L29" s="128"/>
      <c r="M29" s="123">
        <f t="shared" si="1"/>
        <v>0</v>
      </c>
      <c r="N29" s="124">
        <f t="shared" si="2"/>
        <v>0</v>
      </c>
      <c r="O29" s="128"/>
      <c r="P29" s="139">
        <f t="shared" si="11"/>
        <v>0</v>
      </c>
      <c r="Q29" s="139"/>
      <c r="R29" s="128"/>
      <c r="S29" s="139">
        <f t="shared" si="12"/>
        <v>0</v>
      </c>
      <c r="T29" s="139"/>
      <c r="U29" s="128"/>
      <c r="V29" s="123"/>
    </row>
    <row r="30" spans="1:22" ht="40.5" customHeight="1">
      <c r="A30" s="125" t="s">
        <v>43</v>
      </c>
      <c r="B30" s="126" t="s">
        <v>44</v>
      </c>
      <c r="C30" s="127" t="s">
        <v>10</v>
      </c>
      <c r="D30" s="138">
        <f t="shared" si="13"/>
        <v>7517.56</v>
      </c>
      <c r="E30" s="138">
        <v>7517.56</v>
      </c>
      <c r="F30" s="127"/>
      <c r="G30" s="139">
        <f t="shared" si="9"/>
        <v>6731.3</v>
      </c>
      <c r="H30" s="2">
        <v>6731.3</v>
      </c>
      <c r="I30" s="127"/>
      <c r="J30" s="139">
        <f t="shared" si="10"/>
        <v>6731.3</v>
      </c>
      <c r="K30" s="5">
        <v>6731.3</v>
      </c>
      <c r="L30" s="128"/>
      <c r="M30" s="123">
        <f t="shared" si="1"/>
        <v>0</v>
      </c>
      <c r="N30" s="124">
        <f t="shared" si="2"/>
        <v>0</v>
      </c>
      <c r="O30" s="128"/>
      <c r="P30" s="139">
        <f t="shared" si="11"/>
        <v>6731.3</v>
      </c>
      <c r="Q30" s="5">
        <v>6731.3</v>
      </c>
      <c r="R30" s="128"/>
      <c r="S30" s="139">
        <f t="shared" si="12"/>
        <v>6731.3</v>
      </c>
      <c r="T30" s="5">
        <v>6731.3</v>
      </c>
      <c r="U30" s="128"/>
      <c r="V30" s="123"/>
    </row>
    <row r="31" spans="1:22" ht="66.75" customHeight="1">
      <c r="A31" s="125" t="s">
        <v>45</v>
      </c>
      <c r="B31" s="126" t="s">
        <v>46</v>
      </c>
      <c r="C31" s="127" t="s">
        <v>10</v>
      </c>
      <c r="D31" s="138">
        <f t="shared" si="13"/>
        <v>770.4</v>
      </c>
      <c r="E31" s="138">
        <v>770.4</v>
      </c>
      <c r="F31" s="127"/>
      <c r="G31" s="139">
        <f t="shared" si="9"/>
        <v>164.7</v>
      </c>
      <c r="H31" s="2">
        <v>164.7</v>
      </c>
      <c r="I31" s="127"/>
      <c r="J31" s="139">
        <f t="shared" si="10"/>
        <v>164.7</v>
      </c>
      <c r="K31" s="5">
        <v>164.7</v>
      </c>
      <c r="L31" s="128"/>
      <c r="M31" s="123">
        <f t="shared" si="1"/>
        <v>0</v>
      </c>
      <c r="N31" s="124">
        <f t="shared" si="2"/>
        <v>0</v>
      </c>
      <c r="O31" s="128"/>
      <c r="P31" s="139">
        <f t="shared" si="11"/>
        <v>164.7</v>
      </c>
      <c r="Q31" s="5">
        <v>164.7</v>
      </c>
      <c r="R31" s="128"/>
      <c r="S31" s="139">
        <f t="shared" si="12"/>
        <v>164.7</v>
      </c>
      <c r="T31" s="5">
        <v>164.7</v>
      </c>
      <c r="U31" s="128"/>
      <c r="V31" s="123"/>
    </row>
    <row r="32" spans="1:22" ht="52.5">
      <c r="A32" s="125" t="s">
        <v>47</v>
      </c>
      <c r="B32" s="126" t="s">
        <v>48</v>
      </c>
      <c r="C32" s="127" t="s">
        <v>10</v>
      </c>
      <c r="D32" s="138">
        <f t="shared" si="13"/>
        <v>2735.51</v>
      </c>
      <c r="E32" s="138">
        <v>2735.51</v>
      </c>
      <c r="F32" s="127"/>
      <c r="G32" s="139">
        <f t="shared" si="9"/>
        <v>3597</v>
      </c>
      <c r="H32" s="2">
        <v>3597</v>
      </c>
      <c r="I32" s="127"/>
      <c r="J32" s="139">
        <f t="shared" si="10"/>
        <v>3597</v>
      </c>
      <c r="K32" s="2">
        <v>3597</v>
      </c>
      <c r="L32" s="128"/>
      <c r="M32" s="123">
        <f t="shared" si="1"/>
        <v>0</v>
      </c>
      <c r="N32" s="124">
        <f t="shared" si="2"/>
        <v>0</v>
      </c>
      <c r="O32" s="128"/>
      <c r="P32" s="139">
        <f t="shared" si="11"/>
        <v>3597</v>
      </c>
      <c r="Q32" s="2">
        <v>3597</v>
      </c>
      <c r="R32" s="128"/>
      <c r="S32" s="139">
        <f t="shared" si="12"/>
        <v>3597</v>
      </c>
      <c r="T32" s="2">
        <v>3597</v>
      </c>
      <c r="U32" s="128"/>
      <c r="V32" s="123"/>
    </row>
    <row r="33" spans="1:22" ht="31.5">
      <c r="A33" s="125" t="s">
        <v>49</v>
      </c>
      <c r="B33" s="126" t="s">
        <v>50</v>
      </c>
      <c r="C33" s="127" t="s">
        <v>10</v>
      </c>
      <c r="D33" s="138">
        <f t="shared" si="13"/>
        <v>1087</v>
      </c>
      <c r="E33" s="138">
        <v>1087</v>
      </c>
      <c r="F33" s="127"/>
      <c r="G33" s="139">
        <f t="shared" si="9"/>
        <v>0</v>
      </c>
      <c r="H33" s="139"/>
      <c r="I33" s="127"/>
      <c r="J33" s="139">
        <f t="shared" si="10"/>
        <v>0</v>
      </c>
      <c r="K33" s="139"/>
      <c r="L33" s="128"/>
      <c r="M33" s="123">
        <f t="shared" si="1"/>
        <v>0</v>
      </c>
      <c r="N33" s="124">
        <f t="shared" si="2"/>
        <v>0</v>
      </c>
      <c r="O33" s="128"/>
      <c r="P33" s="139">
        <f t="shared" si="11"/>
        <v>0</v>
      </c>
      <c r="Q33" s="139"/>
      <c r="R33" s="128"/>
      <c r="S33" s="139">
        <f t="shared" si="12"/>
        <v>0</v>
      </c>
      <c r="T33" s="139"/>
      <c r="U33" s="128"/>
      <c r="V33" s="123"/>
    </row>
    <row r="34" spans="1:22" ht="31.5">
      <c r="A34" s="125" t="s">
        <v>51</v>
      </c>
      <c r="B34" s="126" t="s">
        <v>52</v>
      </c>
      <c r="C34" s="127" t="s">
        <v>10</v>
      </c>
      <c r="D34" s="138">
        <f t="shared" si="13"/>
        <v>0</v>
      </c>
      <c r="E34" s="127"/>
      <c r="F34" s="127"/>
      <c r="G34" s="139">
        <f t="shared" si="9"/>
        <v>0</v>
      </c>
      <c r="H34" s="139"/>
      <c r="I34" s="127"/>
      <c r="J34" s="139">
        <f t="shared" si="10"/>
        <v>0</v>
      </c>
      <c r="K34" s="139"/>
      <c r="L34" s="128"/>
      <c r="M34" s="123">
        <f t="shared" si="1"/>
        <v>0</v>
      </c>
      <c r="N34" s="124">
        <f t="shared" si="2"/>
        <v>0</v>
      </c>
      <c r="O34" s="128"/>
      <c r="P34" s="139">
        <f t="shared" si="11"/>
        <v>0</v>
      </c>
      <c r="Q34" s="139"/>
      <c r="R34" s="128"/>
      <c r="S34" s="139">
        <f t="shared" si="12"/>
        <v>0</v>
      </c>
      <c r="T34" s="139"/>
      <c r="U34" s="128"/>
      <c r="V34" s="123"/>
    </row>
    <row r="35" spans="1:22" ht="63">
      <c r="A35" s="125" t="s">
        <v>53</v>
      </c>
      <c r="B35" s="126" t="s">
        <v>54</v>
      </c>
      <c r="C35" s="127" t="s">
        <v>10</v>
      </c>
      <c r="D35" s="131">
        <f t="shared" si="13"/>
        <v>11155.035</v>
      </c>
      <c r="E35" s="131">
        <v>11155.035</v>
      </c>
      <c r="F35" s="127"/>
      <c r="G35" s="139">
        <f t="shared" si="9"/>
        <v>12187</v>
      </c>
      <c r="H35" s="2">
        <v>12187</v>
      </c>
      <c r="I35" s="127"/>
      <c r="J35" s="139">
        <f t="shared" si="10"/>
        <v>12187</v>
      </c>
      <c r="K35" s="2">
        <v>12187</v>
      </c>
      <c r="L35" s="128"/>
      <c r="M35" s="123">
        <f t="shared" si="1"/>
        <v>0</v>
      </c>
      <c r="N35" s="124">
        <f t="shared" si="2"/>
        <v>0</v>
      </c>
      <c r="O35" s="128"/>
      <c r="P35" s="139">
        <f t="shared" si="11"/>
        <v>12187</v>
      </c>
      <c r="Q35" s="2">
        <v>12187</v>
      </c>
      <c r="R35" s="128"/>
      <c r="S35" s="139">
        <f t="shared" si="12"/>
        <v>12187</v>
      </c>
      <c r="T35" s="2">
        <v>12187</v>
      </c>
      <c r="U35" s="128"/>
      <c r="V35" s="123"/>
    </row>
    <row r="36" spans="1:22" ht="81" customHeight="1">
      <c r="A36" s="125" t="s">
        <v>55</v>
      </c>
      <c r="B36" s="126" t="s">
        <v>56</v>
      </c>
      <c r="C36" s="127" t="s">
        <v>10</v>
      </c>
      <c r="D36" s="131">
        <f t="shared" si="13"/>
        <v>0</v>
      </c>
      <c r="E36" s="131">
        <v>0</v>
      </c>
      <c r="F36" s="127"/>
      <c r="G36" s="139">
        <f t="shared" si="9"/>
        <v>250</v>
      </c>
      <c r="H36" s="2">
        <v>250</v>
      </c>
      <c r="I36" s="127"/>
      <c r="J36" s="139">
        <f t="shared" si="10"/>
        <v>250</v>
      </c>
      <c r="K36" s="2">
        <v>250</v>
      </c>
      <c r="L36" s="128"/>
      <c r="M36" s="123">
        <f t="shared" si="1"/>
        <v>0</v>
      </c>
      <c r="N36" s="124">
        <f t="shared" si="2"/>
        <v>0</v>
      </c>
      <c r="O36" s="128"/>
      <c r="P36" s="139">
        <f t="shared" si="11"/>
        <v>250</v>
      </c>
      <c r="Q36" s="2">
        <v>250</v>
      </c>
      <c r="R36" s="128"/>
      <c r="S36" s="139">
        <f t="shared" si="12"/>
        <v>250</v>
      </c>
      <c r="T36" s="2">
        <v>250</v>
      </c>
      <c r="U36" s="128"/>
      <c r="V36" s="123"/>
    </row>
    <row r="37" spans="1:22" ht="47.25" customHeight="1">
      <c r="A37" s="125" t="s">
        <v>57</v>
      </c>
      <c r="B37" s="126" t="s">
        <v>58</v>
      </c>
      <c r="C37" s="127" t="s">
        <v>10</v>
      </c>
      <c r="D37" s="131">
        <f t="shared" si="13"/>
        <v>0</v>
      </c>
      <c r="E37" s="160">
        <v>0</v>
      </c>
      <c r="F37" s="127"/>
      <c r="G37" s="139">
        <f t="shared" si="9"/>
        <v>0</v>
      </c>
      <c r="H37" s="139"/>
      <c r="I37" s="127"/>
      <c r="J37" s="139">
        <f t="shared" si="10"/>
        <v>0</v>
      </c>
      <c r="K37" s="139"/>
      <c r="L37" s="128"/>
      <c r="M37" s="123">
        <f t="shared" si="1"/>
        <v>0</v>
      </c>
      <c r="N37" s="124">
        <f t="shared" si="2"/>
        <v>0</v>
      </c>
      <c r="O37" s="128"/>
      <c r="P37" s="139">
        <f t="shared" si="11"/>
        <v>0</v>
      </c>
      <c r="Q37" s="139"/>
      <c r="R37" s="128"/>
      <c r="S37" s="139">
        <f t="shared" si="12"/>
        <v>0</v>
      </c>
      <c r="T37" s="139"/>
      <c r="U37" s="128"/>
      <c r="V37" s="123"/>
    </row>
    <row r="38" spans="1:22" ht="49.5" customHeight="1">
      <c r="A38" s="125" t="s">
        <v>59</v>
      </c>
      <c r="B38" s="126" t="s">
        <v>60</v>
      </c>
      <c r="C38" s="127" t="s">
        <v>10</v>
      </c>
      <c r="D38" s="131">
        <f t="shared" si="13"/>
        <v>80</v>
      </c>
      <c r="E38" s="131">
        <v>80</v>
      </c>
      <c r="F38" s="127"/>
      <c r="G38" s="139">
        <f>+H38+I38</f>
        <v>500</v>
      </c>
      <c r="H38" s="2">
        <v>500</v>
      </c>
      <c r="I38" s="127"/>
      <c r="J38" s="139">
        <f>+K38+L38</f>
        <v>500</v>
      </c>
      <c r="K38" s="2">
        <v>500</v>
      </c>
      <c r="L38" s="128"/>
      <c r="M38" s="123">
        <f t="shared" si="1"/>
        <v>0</v>
      </c>
      <c r="N38" s="124">
        <f t="shared" si="2"/>
        <v>0</v>
      </c>
      <c r="O38" s="128"/>
      <c r="P38" s="139">
        <f>+Q38+R38</f>
        <v>500</v>
      </c>
      <c r="Q38" s="2">
        <v>500</v>
      </c>
      <c r="R38" s="128"/>
      <c r="S38" s="139">
        <f>+T38+U38</f>
        <v>500</v>
      </c>
      <c r="T38" s="2">
        <v>500</v>
      </c>
      <c r="U38" s="128"/>
      <c r="V38" s="123"/>
    </row>
    <row r="39" spans="1:22" ht="37.5" customHeight="1">
      <c r="A39" s="125" t="s">
        <v>61</v>
      </c>
      <c r="B39" s="126" t="s">
        <v>62</v>
      </c>
      <c r="C39" s="127" t="s">
        <v>10</v>
      </c>
      <c r="D39" s="131">
        <f t="shared" si="13"/>
        <v>0</v>
      </c>
      <c r="E39" s="160">
        <v>0</v>
      </c>
      <c r="F39" s="127"/>
      <c r="G39" s="139">
        <f>+H39+I39</f>
        <v>0</v>
      </c>
      <c r="H39" s="139"/>
      <c r="I39" s="127"/>
      <c r="J39" s="139">
        <f>+K39+L39</f>
        <v>0</v>
      </c>
      <c r="K39" s="139"/>
      <c r="L39" s="128"/>
      <c r="M39" s="123">
        <f t="shared" si="1"/>
        <v>0</v>
      </c>
      <c r="N39" s="124">
        <f t="shared" si="2"/>
        <v>0</v>
      </c>
      <c r="O39" s="128"/>
      <c r="P39" s="139">
        <f>+Q39+R39</f>
        <v>0</v>
      </c>
      <c r="Q39" s="139"/>
      <c r="R39" s="128"/>
      <c r="S39" s="139">
        <f>+T39+U39</f>
        <v>0</v>
      </c>
      <c r="T39" s="139"/>
      <c r="U39" s="128"/>
      <c r="V39" s="123"/>
    </row>
    <row r="40" spans="1:22" ht="37.5" customHeight="1">
      <c r="A40" s="125" t="s">
        <v>63</v>
      </c>
      <c r="B40" s="126" t="s">
        <v>64</v>
      </c>
      <c r="C40" s="127" t="s">
        <v>10</v>
      </c>
      <c r="D40" s="131">
        <f t="shared" si="13"/>
        <v>0</v>
      </c>
      <c r="E40" s="160">
        <v>0</v>
      </c>
      <c r="F40" s="127"/>
      <c r="G40" s="139">
        <f>+H40+I40</f>
        <v>0</v>
      </c>
      <c r="H40" s="139"/>
      <c r="I40" s="127"/>
      <c r="J40" s="139">
        <f>+K40+L40</f>
        <v>0</v>
      </c>
      <c r="K40" s="139"/>
      <c r="L40" s="128"/>
      <c r="M40" s="123">
        <f t="shared" si="1"/>
        <v>0</v>
      </c>
      <c r="N40" s="124">
        <f t="shared" si="2"/>
        <v>0</v>
      </c>
      <c r="O40" s="128"/>
      <c r="P40" s="139">
        <f>+Q40+R40</f>
        <v>0</v>
      </c>
      <c r="Q40" s="139"/>
      <c r="R40" s="128"/>
      <c r="S40" s="139">
        <f>+T40+U40</f>
        <v>0</v>
      </c>
      <c r="T40" s="139"/>
      <c r="U40" s="128"/>
      <c r="V40" s="123"/>
    </row>
    <row r="41" spans="1:22" ht="21">
      <c r="A41" s="125" t="s">
        <v>65</v>
      </c>
      <c r="B41" s="126" t="s">
        <v>66</v>
      </c>
      <c r="C41" s="127" t="s">
        <v>10</v>
      </c>
      <c r="D41" s="131">
        <f t="shared" si="13"/>
        <v>200</v>
      </c>
      <c r="E41" s="131">
        <v>200</v>
      </c>
      <c r="F41" s="127"/>
      <c r="G41" s="139">
        <f>+H41+I41</f>
        <v>0</v>
      </c>
      <c r="H41" s="139">
        <v>0</v>
      </c>
      <c r="I41" s="127"/>
      <c r="J41" s="139">
        <f>+K41+L41</f>
        <v>0</v>
      </c>
      <c r="K41" s="139">
        <v>0</v>
      </c>
      <c r="L41" s="128"/>
      <c r="M41" s="123">
        <f t="shared" si="1"/>
        <v>0</v>
      </c>
      <c r="N41" s="124">
        <f t="shared" si="2"/>
        <v>0</v>
      </c>
      <c r="O41" s="128"/>
      <c r="P41" s="139">
        <f>+Q41+R41</f>
        <v>0</v>
      </c>
      <c r="Q41" s="139">
        <v>0</v>
      </c>
      <c r="R41" s="128"/>
      <c r="S41" s="139">
        <f>+T41+U41</f>
        <v>0</v>
      </c>
      <c r="T41" s="139">
        <v>0</v>
      </c>
      <c r="U41" s="128"/>
      <c r="V41" s="123"/>
    </row>
    <row r="42" spans="1:22" s="174" customFormat="1" ht="41.25" customHeight="1">
      <c r="A42" s="119" t="s">
        <v>67</v>
      </c>
      <c r="B42" s="120" t="s">
        <v>68</v>
      </c>
      <c r="C42" s="121" t="s">
        <v>69</v>
      </c>
      <c r="D42" s="121"/>
      <c r="E42" s="121"/>
      <c r="F42" s="121"/>
      <c r="G42" s="137"/>
      <c r="H42" s="137"/>
      <c r="I42" s="121"/>
      <c r="J42" s="137"/>
      <c r="K42" s="137"/>
      <c r="L42" s="140"/>
      <c r="M42" s="123">
        <f t="shared" si="1"/>
        <v>0</v>
      </c>
      <c r="N42" s="124">
        <f t="shared" si="2"/>
        <v>0</v>
      </c>
      <c r="O42" s="140"/>
      <c r="P42" s="137"/>
      <c r="Q42" s="137"/>
      <c r="R42" s="140"/>
      <c r="S42" s="137"/>
      <c r="T42" s="137"/>
      <c r="U42" s="140"/>
      <c r="V42" s="123"/>
    </row>
    <row r="43" spans="1:22" ht="18" customHeight="1">
      <c r="A43" s="125"/>
      <c r="B43" s="126" t="s">
        <v>5</v>
      </c>
      <c r="C43" s="127"/>
      <c r="D43" s="127"/>
      <c r="E43" s="127"/>
      <c r="F43" s="127"/>
      <c r="G43" s="139"/>
      <c r="H43" s="139"/>
      <c r="I43" s="127"/>
      <c r="J43" s="139"/>
      <c r="K43" s="139"/>
      <c r="L43" s="128"/>
      <c r="M43" s="123">
        <f t="shared" si="1"/>
        <v>0</v>
      </c>
      <c r="N43" s="124">
        <f t="shared" si="2"/>
        <v>0</v>
      </c>
      <c r="O43" s="128"/>
      <c r="P43" s="139"/>
      <c r="Q43" s="139"/>
      <c r="R43" s="128"/>
      <c r="S43" s="139"/>
      <c r="T43" s="139"/>
      <c r="U43" s="128"/>
      <c r="V43" s="123"/>
    </row>
    <row r="44" spans="1:22" s="174" customFormat="1" ht="81.75" customHeight="1">
      <c r="A44" s="161" t="s">
        <v>70</v>
      </c>
      <c r="B44" s="130" t="s">
        <v>71</v>
      </c>
      <c r="C44" s="160" t="s">
        <v>10</v>
      </c>
      <c r="D44" s="160"/>
      <c r="E44" s="160"/>
      <c r="F44" s="160"/>
      <c r="G44" s="139"/>
      <c r="H44" s="139"/>
      <c r="I44" s="160"/>
      <c r="J44" s="139"/>
      <c r="K44" s="139"/>
      <c r="L44" s="134"/>
      <c r="M44" s="123">
        <f t="shared" si="1"/>
        <v>0</v>
      </c>
      <c r="N44" s="124">
        <f t="shared" si="2"/>
        <v>0</v>
      </c>
      <c r="O44" s="134"/>
      <c r="P44" s="139"/>
      <c r="Q44" s="139"/>
      <c r="R44" s="134"/>
      <c r="S44" s="139"/>
      <c r="T44" s="139"/>
      <c r="U44" s="134"/>
      <c r="V44" s="123"/>
    </row>
    <row r="45" spans="1:22" s="174" customFormat="1" ht="81.75" customHeight="1">
      <c r="A45" s="161" t="s">
        <v>72</v>
      </c>
      <c r="B45" s="130" t="s">
        <v>73</v>
      </c>
      <c r="C45" s="160" t="s">
        <v>10</v>
      </c>
      <c r="D45" s="160"/>
      <c r="E45" s="160"/>
      <c r="F45" s="160"/>
      <c r="G45" s="139"/>
      <c r="H45" s="139"/>
      <c r="I45" s="160"/>
      <c r="J45" s="139"/>
      <c r="K45" s="139"/>
      <c r="L45" s="134"/>
      <c r="M45" s="123">
        <f t="shared" si="1"/>
        <v>0</v>
      </c>
      <c r="N45" s="124">
        <f t="shared" si="2"/>
        <v>0</v>
      </c>
      <c r="O45" s="134"/>
      <c r="P45" s="139"/>
      <c r="Q45" s="139"/>
      <c r="R45" s="134"/>
      <c r="S45" s="139"/>
      <c r="T45" s="139"/>
      <c r="U45" s="134"/>
      <c r="V45" s="123"/>
    </row>
    <row r="46" spans="1:22" s="174" customFormat="1" ht="53.25" customHeight="1">
      <c r="A46" s="119" t="s">
        <v>74</v>
      </c>
      <c r="B46" s="120" t="s">
        <v>75</v>
      </c>
      <c r="C46" s="121" t="s">
        <v>76</v>
      </c>
      <c r="D46" s="122">
        <f>+D48+D51+D54+D58</f>
        <v>709986.2619999999</v>
      </c>
      <c r="E46" s="122">
        <f aca="true" t="shared" si="14" ref="E46:U46">+E48+E51+E54+E58</f>
        <v>544113.8459999999</v>
      </c>
      <c r="F46" s="122">
        <f t="shared" si="14"/>
        <v>165872.416</v>
      </c>
      <c r="G46" s="122">
        <f t="shared" si="14"/>
        <v>867935.5780000001</v>
      </c>
      <c r="H46" s="122">
        <f t="shared" si="14"/>
        <v>766435.5780000001</v>
      </c>
      <c r="I46" s="122">
        <f t="shared" si="14"/>
        <v>101500</v>
      </c>
      <c r="J46" s="122">
        <f t="shared" si="14"/>
        <v>909256</v>
      </c>
      <c r="K46" s="122">
        <f t="shared" si="14"/>
        <v>909256</v>
      </c>
      <c r="L46" s="122">
        <f t="shared" si="14"/>
        <v>0</v>
      </c>
      <c r="M46" s="122">
        <f t="shared" si="14"/>
        <v>41320.421999999904</v>
      </c>
      <c r="N46" s="122">
        <f t="shared" si="14"/>
        <v>142820.4219999999</v>
      </c>
      <c r="O46" s="122">
        <f t="shared" si="14"/>
        <v>0</v>
      </c>
      <c r="P46" s="122">
        <f t="shared" si="14"/>
        <v>1039256</v>
      </c>
      <c r="Q46" s="122">
        <f t="shared" si="14"/>
        <v>1039256</v>
      </c>
      <c r="R46" s="122">
        <f t="shared" si="14"/>
        <v>0</v>
      </c>
      <c r="S46" s="122">
        <f t="shared" si="14"/>
        <v>1114679</v>
      </c>
      <c r="T46" s="122">
        <f t="shared" si="14"/>
        <v>1114679</v>
      </c>
      <c r="U46" s="122">
        <f t="shared" si="14"/>
        <v>0</v>
      </c>
      <c r="V46" s="123"/>
    </row>
    <row r="47" spans="1:22" ht="12.75" customHeight="1">
      <c r="A47" s="125"/>
      <c r="B47" s="126" t="s">
        <v>5</v>
      </c>
      <c r="C47" s="127"/>
      <c r="D47" s="127"/>
      <c r="E47" s="127"/>
      <c r="F47" s="127"/>
      <c r="G47" s="127"/>
      <c r="H47" s="127"/>
      <c r="I47" s="127"/>
      <c r="J47" s="128"/>
      <c r="K47" s="128"/>
      <c r="L47" s="128"/>
      <c r="M47" s="123">
        <f t="shared" si="1"/>
        <v>0</v>
      </c>
      <c r="N47" s="124">
        <f t="shared" si="2"/>
        <v>0</v>
      </c>
      <c r="O47" s="128"/>
      <c r="P47" s="128"/>
      <c r="Q47" s="128"/>
      <c r="R47" s="128"/>
      <c r="S47" s="128"/>
      <c r="T47" s="128"/>
      <c r="U47" s="128"/>
      <c r="V47" s="123"/>
    </row>
    <row r="48" spans="1:22" s="174" customFormat="1" ht="46.5" customHeight="1">
      <c r="A48" s="119" t="s">
        <v>77</v>
      </c>
      <c r="B48" s="120" t="s">
        <v>78</v>
      </c>
      <c r="C48" s="121" t="s">
        <v>79</v>
      </c>
      <c r="D48" s="121"/>
      <c r="E48" s="121"/>
      <c r="F48" s="121"/>
      <c r="G48" s="121"/>
      <c r="H48" s="121"/>
      <c r="I48" s="121"/>
      <c r="J48" s="140"/>
      <c r="K48" s="140"/>
      <c r="L48" s="140"/>
      <c r="M48" s="123">
        <f t="shared" si="1"/>
        <v>0</v>
      </c>
      <c r="N48" s="124">
        <f t="shared" si="2"/>
        <v>0</v>
      </c>
      <c r="O48" s="140"/>
      <c r="P48" s="140"/>
      <c r="Q48" s="140"/>
      <c r="R48" s="140"/>
      <c r="S48" s="140"/>
      <c r="T48" s="140"/>
      <c r="U48" s="140"/>
      <c r="V48" s="123"/>
    </row>
    <row r="49" spans="1:22" ht="16.5" customHeight="1">
      <c r="A49" s="125"/>
      <c r="B49" s="126" t="s">
        <v>5</v>
      </c>
      <c r="C49" s="127"/>
      <c r="D49" s="127"/>
      <c r="E49" s="127"/>
      <c r="F49" s="127"/>
      <c r="G49" s="127"/>
      <c r="H49" s="127"/>
      <c r="I49" s="127"/>
      <c r="J49" s="128"/>
      <c r="K49" s="128"/>
      <c r="L49" s="128"/>
      <c r="M49" s="123">
        <f t="shared" si="1"/>
        <v>0</v>
      </c>
      <c r="N49" s="124">
        <f t="shared" si="2"/>
        <v>0</v>
      </c>
      <c r="O49" s="128"/>
      <c r="P49" s="128"/>
      <c r="Q49" s="128"/>
      <c r="R49" s="128"/>
      <c r="S49" s="128"/>
      <c r="T49" s="128"/>
      <c r="U49" s="128"/>
      <c r="V49" s="123"/>
    </row>
    <row r="50" spans="1:22" s="174" customFormat="1" ht="52.5" customHeight="1">
      <c r="A50" s="161" t="s">
        <v>80</v>
      </c>
      <c r="B50" s="130" t="s">
        <v>81</v>
      </c>
      <c r="C50" s="160"/>
      <c r="D50" s="160"/>
      <c r="E50" s="131"/>
      <c r="F50" s="160"/>
      <c r="G50" s="160"/>
      <c r="H50" s="160"/>
      <c r="I50" s="160"/>
      <c r="J50" s="134"/>
      <c r="K50" s="134"/>
      <c r="L50" s="134"/>
      <c r="M50" s="123">
        <f t="shared" si="1"/>
        <v>0</v>
      </c>
      <c r="N50" s="124">
        <f t="shared" si="2"/>
        <v>0</v>
      </c>
      <c r="O50" s="134"/>
      <c r="P50" s="134"/>
      <c r="Q50" s="134"/>
      <c r="R50" s="134"/>
      <c r="S50" s="134"/>
      <c r="T50" s="134"/>
      <c r="U50" s="134"/>
      <c r="V50" s="123"/>
    </row>
    <row r="51" spans="1:22" s="174" customFormat="1" ht="45.75" customHeight="1">
      <c r="A51" s="119" t="s">
        <v>82</v>
      </c>
      <c r="B51" s="120" t="s">
        <v>83</v>
      </c>
      <c r="C51" s="121" t="s">
        <v>84</v>
      </c>
      <c r="D51" s="121"/>
      <c r="E51" s="121"/>
      <c r="F51" s="121"/>
      <c r="G51" s="121"/>
      <c r="H51" s="121"/>
      <c r="I51" s="121"/>
      <c r="J51" s="140"/>
      <c r="K51" s="140"/>
      <c r="L51" s="140"/>
      <c r="M51" s="123">
        <f t="shared" si="1"/>
        <v>0</v>
      </c>
      <c r="N51" s="124">
        <f t="shared" si="2"/>
        <v>0</v>
      </c>
      <c r="O51" s="140"/>
      <c r="P51" s="140"/>
      <c r="Q51" s="140"/>
      <c r="R51" s="140"/>
      <c r="S51" s="140"/>
      <c r="T51" s="140"/>
      <c r="U51" s="140"/>
      <c r="V51" s="123"/>
    </row>
    <row r="52" spans="1:22" ht="12.75" customHeight="1">
      <c r="A52" s="125"/>
      <c r="B52" s="126" t="s">
        <v>5</v>
      </c>
      <c r="C52" s="127"/>
      <c r="D52" s="127"/>
      <c r="E52" s="127"/>
      <c r="F52" s="127"/>
      <c r="G52" s="127"/>
      <c r="H52" s="127"/>
      <c r="I52" s="127"/>
      <c r="J52" s="128"/>
      <c r="K52" s="128"/>
      <c r="L52" s="128"/>
      <c r="M52" s="123">
        <f t="shared" si="1"/>
        <v>0</v>
      </c>
      <c r="N52" s="124">
        <f t="shared" si="2"/>
        <v>0</v>
      </c>
      <c r="O52" s="128"/>
      <c r="P52" s="128"/>
      <c r="Q52" s="128"/>
      <c r="R52" s="128"/>
      <c r="S52" s="128"/>
      <c r="T52" s="128"/>
      <c r="U52" s="128"/>
      <c r="V52" s="123"/>
    </row>
    <row r="53" spans="1:22" s="174" customFormat="1" ht="46.5" customHeight="1">
      <c r="A53" s="161" t="s">
        <v>85</v>
      </c>
      <c r="B53" s="130" t="s">
        <v>86</v>
      </c>
      <c r="C53" s="160" t="s">
        <v>10</v>
      </c>
      <c r="D53" s="160"/>
      <c r="E53" s="131"/>
      <c r="F53" s="160"/>
      <c r="G53" s="160"/>
      <c r="H53" s="160"/>
      <c r="I53" s="160"/>
      <c r="J53" s="134"/>
      <c r="K53" s="134"/>
      <c r="L53" s="134"/>
      <c r="M53" s="123">
        <f t="shared" si="1"/>
        <v>0</v>
      </c>
      <c r="N53" s="124">
        <f t="shared" si="2"/>
        <v>0</v>
      </c>
      <c r="O53" s="134"/>
      <c r="P53" s="134"/>
      <c r="Q53" s="134"/>
      <c r="R53" s="134"/>
      <c r="S53" s="134"/>
      <c r="T53" s="134"/>
      <c r="U53" s="134"/>
      <c r="V53" s="123"/>
    </row>
    <row r="54" spans="1:22" s="174" customFormat="1" ht="66.75" customHeight="1">
      <c r="A54" s="119" t="s">
        <v>87</v>
      </c>
      <c r="B54" s="120" t="s">
        <v>88</v>
      </c>
      <c r="C54" s="121" t="s">
        <v>89</v>
      </c>
      <c r="D54" s="122">
        <f>+D56+D57</f>
        <v>544113.8459999999</v>
      </c>
      <c r="E54" s="122">
        <f aca="true" t="shared" si="15" ref="E54:U54">+E56+E57</f>
        <v>544113.8459999999</v>
      </c>
      <c r="F54" s="122">
        <f t="shared" si="15"/>
        <v>0</v>
      </c>
      <c r="G54" s="122">
        <f t="shared" si="15"/>
        <v>766435.5780000001</v>
      </c>
      <c r="H54" s="122">
        <f t="shared" si="15"/>
        <v>766435.5780000001</v>
      </c>
      <c r="I54" s="122">
        <f t="shared" si="15"/>
        <v>0</v>
      </c>
      <c r="J54" s="122">
        <f t="shared" si="15"/>
        <v>909256</v>
      </c>
      <c r="K54" s="122">
        <f t="shared" si="15"/>
        <v>909256</v>
      </c>
      <c r="L54" s="122">
        <f t="shared" si="15"/>
        <v>0</v>
      </c>
      <c r="M54" s="122">
        <f t="shared" si="15"/>
        <v>142820.4219999999</v>
      </c>
      <c r="N54" s="122">
        <f t="shared" si="15"/>
        <v>142820.4219999999</v>
      </c>
      <c r="O54" s="122">
        <f t="shared" si="15"/>
        <v>0</v>
      </c>
      <c r="P54" s="122">
        <f t="shared" si="15"/>
        <v>1039256</v>
      </c>
      <c r="Q54" s="122">
        <f t="shared" si="15"/>
        <v>1039256</v>
      </c>
      <c r="R54" s="122">
        <f t="shared" si="15"/>
        <v>0</v>
      </c>
      <c r="S54" s="124">
        <f t="shared" si="15"/>
        <v>1114679</v>
      </c>
      <c r="T54" s="122">
        <f t="shared" si="15"/>
        <v>1114679</v>
      </c>
      <c r="U54" s="122">
        <f t="shared" si="15"/>
        <v>0</v>
      </c>
      <c r="V54" s="123"/>
    </row>
    <row r="55" spans="1:22" ht="12.75" customHeight="1">
      <c r="A55" s="125"/>
      <c r="B55" s="126" t="s">
        <v>5</v>
      </c>
      <c r="C55" s="127"/>
      <c r="D55" s="127"/>
      <c r="E55" s="127"/>
      <c r="F55" s="127"/>
      <c r="G55" s="127"/>
      <c r="H55" s="127"/>
      <c r="I55" s="127"/>
      <c r="J55" s="128"/>
      <c r="K55" s="128"/>
      <c r="L55" s="128"/>
      <c r="M55" s="124">
        <f t="shared" si="1"/>
        <v>0</v>
      </c>
      <c r="N55" s="124">
        <f t="shared" si="2"/>
        <v>0</v>
      </c>
      <c r="O55" s="128"/>
      <c r="P55" s="128"/>
      <c r="Q55" s="128"/>
      <c r="R55" s="128"/>
      <c r="S55" s="128"/>
      <c r="T55" s="128"/>
      <c r="U55" s="128"/>
      <c r="V55" s="123"/>
    </row>
    <row r="56" spans="1:22" ht="41.25" customHeight="1">
      <c r="A56" s="125" t="s">
        <v>90</v>
      </c>
      <c r="B56" s="126" t="s">
        <v>91</v>
      </c>
      <c r="C56" s="127" t="s">
        <v>10</v>
      </c>
      <c r="D56" s="131">
        <f>+E56+F56</f>
        <v>538802.2</v>
      </c>
      <c r="E56" s="131">
        <v>538802.2</v>
      </c>
      <c r="F56" s="160">
        <v>0</v>
      </c>
      <c r="G56" s="136">
        <f>+H56+I56</f>
        <v>761424.278</v>
      </c>
      <c r="H56" s="160">
        <v>761424.278</v>
      </c>
      <c r="I56" s="160">
        <v>0</v>
      </c>
      <c r="J56" s="136">
        <f>+K56+L56</f>
        <v>904244.7</v>
      </c>
      <c r="K56" s="160">
        <v>904244.7</v>
      </c>
      <c r="L56" s="141">
        <v>0</v>
      </c>
      <c r="M56" s="124">
        <f t="shared" si="1"/>
        <v>142820.4219999999</v>
      </c>
      <c r="N56" s="124">
        <f t="shared" si="2"/>
        <v>142820.4219999999</v>
      </c>
      <c r="O56" s="128"/>
      <c r="P56" s="136">
        <f>+Q56+R56</f>
        <v>1034244.7</v>
      </c>
      <c r="Q56" s="160">
        <v>1034244.7</v>
      </c>
      <c r="R56" s="141">
        <v>0</v>
      </c>
      <c r="S56" s="136">
        <f>+T56+U56</f>
        <v>1109667.7</v>
      </c>
      <c r="T56" s="142">
        <v>1109667.7</v>
      </c>
      <c r="U56" s="141">
        <v>0</v>
      </c>
      <c r="V56" s="123"/>
    </row>
    <row r="57" spans="1:22" ht="28.5" customHeight="1">
      <c r="A57" s="125" t="s">
        <v>92</v>
      </c>
      <c r="B57" s="126" t="s">
        <v>93</v>
      </c>
      <c r="C57" s="127" t="s">
        <v>10</v>
      </c>
      <c r="D57" s="131">
        <f>+E57+F57</f>
        <v>5311.646</v>
      </c>
      <c r="E57" s="136">
        <v>5311.646</v>
      </c>
      <c r="F57" s="160">
        <v>0</v>
      </c>
      <c r="G57" s="136">
        <f>+H57+I57</f>
        <v>5011.3</v>
      </c>
      <c r="H57" s="143">
        <v>5011.3</v>
      </c>
      <c r="I57" s="160">
        <v>0</v>
      </c>
      <c r="J57" s="136">
        <f>+K57+L57</f>
        <v>5011.3</v>
      </c>
      <c r="K57" s="143">
        <v>5011.3</v>
      </c>
      <c r="L57" s="141">
        <v>0</v>
      </c>
      <c r="M57" s="124">
        <f t="shared" si="1"/>
        <v>0</v>
      </c>
      <c r="N57" s="124">
        <f t="shared" si="2"/>
        <v>0</v>
      </c>
      <c r="O57" s="128"/>
      <c r="P57" s="136">
        <f>+Q57+R57</f>
        <v>5011.3</v>
      </c>
      <c r="Q57" s="143">
        <v>5011.3</v>
      </c>
      <c r="R57" s="141">
        <v>0</v>
      </c>
      <c r="S57" s="136">
        <f>+T57+U57</f>
        <v>5011.3</v>
      </c>
      <c r="T57" s="143">
        <v>5011.3</v>
      </c>
      <c r="U57" s="141">
        <v>0</v>
      </c>
      <c r="V57" s="123"/>
    </row>
    <row r="58" spans="1:22" s="174" customFormat="1" ht="52.5" customHeight="1">
      <c r="A58" s="119" t="s">
        <v>94</v>
      </c>
      <c r="B58" s="120" t="s">
        <v>95</v>
      </c>
      <c r="C58" s="121" t="s">
        <v>96</v>
      </c>
      <c r="D58" s="124">
        <f>+D60</f>
        <v>165872.416</v>
      </c>
      <c r="E58" s="124">
        <f aca="true" t="shared" si="16" ref="E58:U58">+E60</f>
        <v>0</v>
      </c>
      <c r="F58" s="124">
        <f t="shared" si="16"/>
        <v>165872.416</v>
      </c>
      <c r="G58" s="124">
        <f t="shared" si="16"/>
        <v>101500</v>
      </c>
      <c r="H58" s="124">
        <f t="shared" si="16"/>
        <v>0</v>
      </c>
      <c r="I58" s="124">
        <f t="shared" si="16"/>
        <v>101500</v>
      </c>
      <c r="J58" s="124">
        <f t="shared" si="16"/>
        <v>0</v>
      </c>
      <c r="K58" s="124">
        <f t="shared" si="16"/>
        <v>0</v>
      </c>
      <c r="L58" s="124">
        <f t="shared" si="16"/>
        <v>0</v>
      </c>
      <c r="M58" s="124">
        <f t="shared" si="16"/>
        <v>-101500</v>
      </c>
      <c r="N58" s="124">
        <f t="shared" si="16"/>
        <v>0</v>
      </c>
      <c r="O58" s="124">
        <f t="shared" si="16"/>
        <v>0</v>
      </c>
      <c r="P58" s="124">
        <f t="shared" si="16"/>
        <v>0</v>
      </c>
      <c r="Q58" s="124">
        <f t="shared" si="16"/>
        <v>0</v>
      </c>
      <c r="R58" s="124">
        <f t="shared" si="16"/>
        <v>0</v>
      </c>
      <c r="S58" s="124">
        <f t="shared" si="16"/>
        <v>0</v>
      </c>
      <c r="T58" s="124">
        <f t="shared" si="16"/>
        <v>0</v>
      </c>
      <c r="U58" s="124">
        <f t="shared" si="16"/>
        <v>0</v>
      </c>
      <c r="V58" s="123"/>
    </row>
    <row r="59" spans="1:22" ht="12.75" customHeight="1">
      <c r="A59" s="125"/>
      <c r="B59" s="126" t="s">
        <v>5</v>
      </c>
      <c r="C59" s="127"/>
      <c r="D59" s="127"/>
      <c r="E59" s="127"/>
      <c r="F59" s="127"/>
      <c r="G59" s="127"/>
      <c r="H59" s="127"/>
      <c r="I59" s="127"/>
      <c r="J59" s="128"/>
      <c r="K59" s="128"/>
      <c r="L59" s="170"/>
      <c r="M59" s="123">
        <f t="shared" si="1"/>
        <v>0</v>
      </c>
      <c r="N59" s="124">
        <f t="shared" si="2"/>
        <v>0</v>
      </c>
      <c r="O59" s="128"/>
      <c r="P59" s="128"/>
      <c r="Q59" s="128"/>
      <c r="R59" s="128"/>
      <c r="S59" s="128"/>
      <c r="T59" s="128"/>
      <c r="U59" s="128"/>
      <c r="V59" s="123"/>
    </row>
    <row r="60" spans="1:22" ht="36" customHeight="1">
      <c r="A60" s="125" t="s">
        <v>97</v>
      </c>
      <c r="B60" s="126" t="s">
        <v>98</v>
      </c>
      <c r="C60" s="127" t="s">
        <v>10</v>
      </c>
      <c r="D60" s="131">
        <f>+E60+F60</f>
        <v>165872.416</v>
      </c>
      <c r="E60" s="160">
        <v>0</v>
      </c>
      <c r="F60" s="131">
        <v>165872.416</v>
      </c>
      <c r="G60" s="132">
        <f>+H60+I60</f>
        <v>101500</v>
      </c>
      <c r="H60" s="132"/>
      <c r="I60" s="132">
        <v>101500</v>
      </c>
      <c r="J60" s="132">
        <f>+K60+L60</f>
        <v>0</v>
      </c>
      <c r="K60" s="128"/>
      <c r="L60" s="139">
        <v>0</v>
      </c>
      <c r="M60" s="137">
        <f t="shared" si="1"/>
        <v>-101500</v>
      </c>
      <c r="N60" s="124">
        <f t="shared" si="2"/>
        <v>0</v>
      </c>
      <c r="O60" s="132">
        <f>+P60+Q60</f>
        <v>0</v>
      </c>
      <c r="P60" s="128"/>
      <c r="Q60" s="132"/>
      <c r="R60" s="132">
        <f>+S60+T60</f>
        <v>0</v>
      </c>
      <c r="S60" s="128"/>
      <c r="T60" s="132"/>
      <c r="U60" s="128"/>
      <c r="V60" s="123"/>
    </row>
    <row r="61" spans="1:22" s="174" customFormat="1" ht="69" customHeight="1">
      <c r="A61" s="119" t="s">
        <v>99</v>
      </c>
      <c r="B61" s="120" t="s">
        <v>100</v>
      </c>
      <c r="C61" s="121" t="s">
        <v>101</v>
      </c>
      <c r="D61" s="122">
        <f>+D63+D66+D71+D75+D95+D99+D102+D106</f>
        <v>204347.147</v>
      </c>
      <c r="E61" s="122">
        <f aca="true" t="shared" si="17" ref="E61:O61">+E63+E66+E71+E75+E95+E99+E102+E106</f>
        <v>203547.147</v>
      </c>
      <c r="F61" s="122">
        <f t="shared" si="17"/>
        <v>800</v>
      </c>
      <c r="G61" s="137">
        <f t="shared" si="17"/>
        <v>248464.422</v>
      </c>
      <c r="H61" s="137">
        <f t="shared" si="17"/>
        <v>248464.422</v>
      </c>
      <c r="I61" s="137">
        <f t="shared" si="17"/>
        <v>0</v>
      </c>
      <c r="J61" s="137">
        <f t="shared" si="17"/>
        <v>242614</v>
      </c>
      <c r="K61" s="122">
        <f t="shared" si="17"/>
        <v>242614</v>
      </c>
      <c r="L61" s="137">
        <f t="shared" si="17"/>
        <v>0</v>
      </c>
      <c r="M61" s="122">
        <f t="shared" si="1"/>
        <v>-5850.421999999991</v>
      </c>
      <c r="N61" s="122">
        <f t="shared" si="2"/>
        <v>-5850.421999999991</v>
      </c>
      <c r="O61" s="137">
        <f t="shared" si="17"/>
        <v>0</v>
      </c>
      <c r="P61" s="137">
        <f aca="true" t="shared" si="18" ref="P61:U61">+P63+P66+P71+P75+P95+P99+P102+P106</f>
        <v>251271</v>
      </c>
      <c r="Q61" s="122">
        <f t="shared" si="18"/>
        <v>251271</v>
      </c>
      <c r="R61" s="137">
        <f t="shared" si="18"/>
        <v>0</v>
      </c>
      <c r="S61" s="137">
        <f t="shared" si="18"/>
        <v>248271</v>
      </c>
      <c r="T61" s="122">
        <f t="shared" si="18"/>
        <v>248271</v>
      </c>
      <c r="U61" s="137">
        <f t="shared" si="18"/>
        <v>0</v>
      </c>
      <c r="V61" s="123"/>
    </row>
    <row r="62" spans="1:22" ht="12.75" customHeight="1">
      <c r="A62" s="125"/>
      <c r="B62" s="126" t="s">
        <v>5</v>
      </c>
      <c r="C62" s="127"/>
      <c r="D62" s="127"/>
      <c r="E62" s="127"/>
      <c r="F62" s="127"/>
      <c r="G62" s="127"/>
      <c r="H62" s="127"/>
      <c r="I62" s="127"/>
      <c r="J62" s="128"/>
      <c r="K62" s="128"/>
      <c r="L62" s="128"/>
      <c r="M62" s="123">
        <f t="shared" si="1"/>
        <v>0</v>
      </c>
      <c r="N62" s="124">
        <f t="shared" si="2"/>
        <v>0</v>
      </c>
      <c r="O62" s="128"/>
      <c r="P62" s="128"/>
      <c r="Q62" s="128"/>
      <c r="R62" s="128"/>
      <c r="S62" s="128"/>
      <c r="T62" s="128"/>
      <c r="U62" s="128"/>
      <c r="V62" s="123"/>
    </row>
    <row r="63" spans="1:22" s="174" customFormat="1" ht="44.25" customHeight="1">
      <c r="A63" s="119" t="s">
        <v>102</v>
      </c>
      <c r="B63" s="120" t="s">
        <v>103</v>
      </c>
      <c r="C63" s="121" t="s">
        <v>104</v>
      </c>
      <c r="D63" s="121"/>
      <c r="E63" s="121"/>
      <c r="F63" s="121"/>
      <c r="G63" s="121"/>
      <c r="H63" s="121"/>
      <c r="I63" s="121"/>
      <c r="J63" s="140"/>
      <c r="K63" s="140"/>
      <c r="L63" s="140"/>
      <c r="M63" s="123">
        <f t="shared" si="1"/>
        <v>0</v>
      </c>
      <c r="N63" s="124">
        <f t="shared" si="2"/>
        <v>0</v>
      </c>
      <c r="O63" s="140"/>
      <c r="P63" s="140"/>
      <c r="Q63" s="140"/>
      <c r="R63" s="140"/>
      <c r="S63" s="140"/>
      <c r="T63" s="140"/>
      <c r="U63" s="140"/>
      <c r="V63" s="123"/>
    </row>
    <row r="64" spans="1:22" ht="18" customHeight="1">
      <c r="A64" s="125"/>
      <c r="B64" s="126" t="s">
        <v>5</v>
      </c>
      <c r="C64" s="127"/>
      <c r="D64" s="127"/>
      <c r="E64" s="127"/>
      <c r="F64" s="127"/>
      <c r="G64" s="127"/>
      <c r="H64" s="127"/>
      <c r="I64" s="127"/>
      <c r="J64" s="128"/>
      <c r="K64" s="128"/>
      <c r="L64" s="128"/>
      <c r="M64" s="123">
        <f t="shared" si="1"/>
        <v>0</v>
      </c>
      <c r="N64" s="124">
        <f t="shared" si="2"/>
        <v>0</v>
      </c>
      <c r="O64" s="128"/>
      <c r="P64" s="128"/>
      <c r="Q64" s="128"/>
      <c r="R64" s="128"/>
      <c r="S64" s="128"/>
      <c r="T64" s="128"/>
      <c r="U64" s="128"/>
      <c r="V64" s="123"/>
    </row>
    <row r="65" spans="1:22" ht="39" customHeight="1">
      <c r="A65" s="125" t="s">
        <v>105</v>
      </c>
      <c r="B65" s="126" t="s">
        <v>106</v>
      </c>
      <c r="C65" s="127"/>
      <c r="D65" s="127"/>
      <c r="E65" s="127"/>
      <c r="F65" s="127"/>
      <c r="G65" s="127"/>
      <c r="H65" s="127"/>
      <c r="I65" s="127"/>
      <c r="J65" s="128"/>
      <c r="K65" s="128"/>
      <c r="L65" s="128"/>
      <c r="M65" s="123">
        <f t="shared" si="1"/>
        <v>0</v>
      </c>
      <c r="N65" s="124">
        <f t="shared" si="2"/>
        <v>0</v>
      </c>
      <c r="O65" s="128"/>
      <c r="P65" s="128"/>
      <c r="Q65" s="128"/>
      <c r="R65" s="128"/>
      <c r="S65" s="128"/>
      <c r="T65" s="128"/>
      <c r="U65" s="128"/>
      <c r="V65" s="123"/>
    </row>
    <row r="66" spans="1:22" s="174" customFormat="1" ht="44.25" customHeight="1">
      <c r="A66" s="119" t="s">
        <v>107</v>
      </c>
      <c r="B66" s="120" t="s">
        <v>108</v>
      </c>
      <c r="C66" s="121" t="s">
        <v>109</v>
      </c>
      <c r="D66" s="122">
        <f>+D68+D69+D70</f>
        <v>13829.736</v>
      </c>
      <c r="E66" s="122">
        <f>+E68+E69+E70</f>
        <v>13829.736</v>
      </c>
      <c r="F66" s="137">
        <f>+F68+F69+F70</f>
        <v>0</v>
      </c>
      <c r="G66" s="137">
        <f aca="true" t="shared" si="19" ref="G66:O66">+G68+G69+G70</f>
        <v>16000</v>
      </c>
      <c r="H66" s="137">
        <f t="shared" si="19"/>
        <v>16000</v>
      </c>
      <c r="I66" s="137">
        <f t="shared" si="19"/>
        <v>0</v>
      </c>
      <c r="J66" s="137">
        <f t="shared" si="19"/>
        <v>16000</v>
      </c>
      <c r="K66" s="137">
        <f t="shared" si="19"/>
        <v>16000</v>
      </c>
      <c r="L66" s="137">
        <f t="shared" si="19"/>
        <v>0</v>
      </c>
      <c r="M66" s="123">
        <f t="shared" si="1"/>
        <v>0</v>
      </c>
      <c r="N66" s="124">
        <f t="shared" si="2"/>
        <v>0</v>
      </c>
      <c r="O66" s="137">
        <f t="shared" si="19"/>
        <v>0</v>
      </c>
      <c r="P66" s="137">
        <f aca="true" t="shared" si="20" ref="P66:U66">+P68+P69+P70</f>
        <v>16000</v>
      </c>
      <c r="Q66" s="137">
        <f t="shared" si="20"/>
        <v>16000</v>
      </c>
      <c r="R66" s="137">
        <f t="shared" si="20"/>
        <v>0</v>
      </c>
      <c r="S66" s="137">
        <f t="shared" si="20"/>
        <v>16000</v>
      </c>
      <c r="T66" s="137">
        <f t="shared" si="20"/>
        <v>16000</v>
      </c>
      <c r="U66" s="137">
        <f t="shared" si="20"/>
        <v>0</v>
      </c>
      <c r="V66" s="123"/>
    </row>
    <row r="67" spans="1:22" ht="12.75" customHeight="1">
      <c r="A67" s="125"/>
      <c r="B67" s="126" t="s">
        <v>5</v>
      </c>
      <c r="C67" s="127"/>
      <c r="D67" s="127"/>
      <c r="E67" s="127"/>
      <c r="F67" s="127"/>
      <c r="G67" s="127"/>
      <c r="H67" s="127"/>
      <c r="I67" s="127"/>
      <c r="J67" s="128"/>
      <c r="K67" s="128"/>
      <c r="L67" s="128"/>
      <c r="M67" s="123">
        <f t="shared" si="1"/>
        <v>0</v>
      </c>
      <c r="N67" s="124">
        <f t="shared" si="2"/>
        <v>0</v>
      </c>
      <c r="O67" s="128"/>
      <c r="P67" s="128"/>
      <c r="Q67" s="128"/>
      <c r="R67" s="128"/>
      <c r="S67" s="128"/>
      <c r="T67" s="128"/>
      <c r="U67" s="128"/>
      <c r="V67" s="123"/>
    </row>
    <row r="68" spans="1:22" ht="27" customHeight="1">
      <c r="A68" s="125" t="s">
        <v>110</v>
      </c>
      <c r="B68" s="126" t="s">
        <v>111</v>
      </c>
      <c r="C68" s="127" t="s">
        <v>10</v>
      </c>
      <c r="D68" s="138">
        <f>+E68+F68</f>
        <v>12565.12</v>
      </c>
      <c r="E68" s="138">
        <v>12565.12</v>
      </c>
      <c r="F68" s="127"/>
      <c r="G68" s="131">
        <f>+H68+I68</f>
        <v>16000</v>
      </c>
      <c r="H68" s="131">
        <v>16000</v>
      </c>
      <c r="I68" s="1"/>
      <c r="J68" s="131">
        <f>+K68+L68</f>
        <v>16000</v>
      </c>
      <c r="K68" s="131">
        <v>16000</v>
      </c>
      <c r="L68" s="128"/>
      <c r="M68" s="123">
        <f t="shared" si="1"/>
        <v>0</v>
      </c>
      <c r="N68" s="124">
        <f t="shared" si="2"/>
        <v>0</v>
      </c>
      <c r="O68" s="128"/>
      <c r="P68" s="131">
        <f>+Q68+R68</f>
        <v>16000</v>
      </c>
      <c r="Q68" s="131">
        <v>16000</v>
      </c>
      <c r="R68" s="128"/>
      <c r="S68" s="131">
        <f>+T68+U68</f>
        <v>16000</v>
      </c>
      <c r="T68" s="131">
        <v>16000</v>
      </c>
      <c r="U68" s="128"/>
      <c r="V68" s="123"/>
    </row>
    <row r="69" spans="1:22" ht="50.25" customHeight="1">
      <c r="A69" s="125" t="s">
        <v>112</v>
      </c>
      <c r="B69" s="126" t="s">
        <v>113</v>
      </c>
      <c r="C69" s="127" t="s">
        <v>10</v>
      </c>
      <c r="D69" s="138">
        <f>+E69+F69</f>
        <v>9.416</v>
      </c>
      <c r="E69" s="138">
        <v>9.416</v>
      </c>
      <c r="F69" s="127"/>
      <c r="G69" s="127"/>
      <c r="H69" s="127"/>
      <c r="I69" s="127"/>
      <c r="J69" s="128"/>
      <c r="K69" s="128"/>
      <c r="L69" s="128"/>
      <c r="M69" s="123">
        <f t="shared" si="1"/>
        <v>0</v>
      </c>
      <c r="N69" s="124">
        <f t="shared" si="2"/>
        <v>0</v>
      </c>
      <c r="O69" s="128"/>
      <c r="P69" s="128"/>
      <c r="Q69" s="128"/>
      <c r="R69" s="128"/>
      <c r="S69" s="128"/>
      <c r="T69" s="128"/>
      <c r="U69" s="128"/>
      <c r="V69" s="123"/>
    </row>
    <row r="70" spans="1:22" ht="18" customHeight="1">
      <c r="A70" s="125" t="s">
        <v>114</v>
      </c>
      <c r="B70" s="126" t="s">
        <v>115</v>
      </c>
      <c r="C70" s="127" t="s">
        <v>10</v>
      </c>
      <c r="D70" s="138">
        <f>+E70+F70</f>
        <v>1255.2</v>
      </c>
      <c r="E70" s="138">
        <v>1255.2</v>
      </c>
      <c r="F70" s="127"/>
      <c r="G70" s="127"/>
      <c r="H70" s="127"/>
      <c r="I70" s="127"/>
      <c r="J70" s="128"/>
      <c r="K70" s="128"/>
      <c r="L70" s="128"/>
      <c r="M70" s="123">
        <f t="shared" si="1"/>
        <v>0</v>
      </c>
      <c r="N70" s="124">
        <f t="shared" si="2"/>
        <v>0</v>
      </c>
      <c r="O70" s="128"/>
      <c r="P70" s="128"/>
      <c r="Q70" s="128"/>
      <c r="R70" s="128"/>
      <c r="S70" s="128"/>
      <c r="T70" s="128"/>
      <c r="U70" s="128"/>
      <c r="V70" s="123"/>
    </row>
    <row r="71" spans="1:22" s="174" customFormat="1" ht="50.25" customHeight="1">
      <c r="A71" s="119" t="s">
        <v>116</v>
      </c>
      <c r="B71" s="120" t="s">
        <v>117</v>
      </c>
      <c r="C71" s="121" t="s">
        <v>118</v>
      </c>
      <c r="D71" s="124">
        <f>+D73+D74</f>
        <v>106</v>
      </c>
      <c r="E71" s="124">
        <f aca="true" t="shared" si="21" ref="E71:O71">+E73+E74</f>
        <v>106</v>
      </c>
      <c r="F71" s="124">
        <f t="shared" si="21"/>
        <v>0</v>
      </c>
      <c r="G71" s="124">
        <f t="shared" si="21"/>
        <v>0</v>
      </c>
      <c r="H71" s="124">
        <f t="shared" si="21"/>
        <v>0</v>
      </c>
      <c r="I71" s="124">
        <f t="shared" si="21"/>
        <v>0</v>
      </c>
      <c r="J71" s="124">
        <f t="shared" si="21"/>
        <v>0</v>
      </c>
      <c r="K71" s="124">
        <f t="shared" si="21"/>
        <v>0</v>
      </c>
      <c r="L71" s="124">
        <f t="shared" si="21"/>
        <v>0</v>
      </c>
      <c r="M71" s="123">
        <f t="shared" si="1"/>
        <v>0</v>
      </c>
      <c r="N71" s="124">
        <f t="shared" si="2"/>
        <v>0</v>
      </c>
      <c r="O71" s="124">
        <f t="shared" si="21"/>
        <v>0</v>
      </c>
      <c r="P71" s="124">
        <f aca="true" t="shared" si="22" ref="P71:U71">+P73+P74</f>
        <v>0</v>
      </c>
      <c r="Q71" s="124">
        <f t="shared" si="22"/>
        <v>0</v>
      </c>
      <c r="R71" s="124">
        <f t="shared" si="22"/>
        <v>0</v>
      </c>
      <c r="S71" s="124">
        <f t="shared" si="22"/>
        <v>0</v>
      </c>
      <c r="T71" s="124">
        <f t="shared" si="22"/>
        <v>0</v>
      </c>
      <c r="U71" s="124">
        <f t="shared" si="22"/>
        <v>0</v>
      </c>
      <c r="V71" s="123"/>
    </row>
    <row r="72" spans="1:22" ht="12.75" customHeight="1">
      <c r="A72" s="125"/>
      <c r="B72" s="126" t="s">
        <v>5</v>
      </c>
      <c r="C72" s="127"/>
      <c r="D72" s="127"/>
      <c r="E72" s="127"/>
      <c r="F72" s="127"/>
      <c r="G72" s="127"/>
      <c r="H72" s="127"/>
      <c r="I72" s="127"/>
      <c r="J72" s="128"/>
      <c r="K72" s="128"/>
      <c r="L72" s="128"/>
      <c r="M72" s="123">
        <f t="shared" si="1"/>
        <v>0</v>
      </c>
      <c r="N72" s="124">
        <f t="shared" si="2"/>
        <v>0</v>
      </c>
      <c r="O72" s="128"/>
      <c r="P72" s="128"/>
      <c r="Q72" s="128"/>
      <c r="R72" s="128"/>
      <c r="S72" s="128"/>
      <c r="T72" s="128"/>
      <c r="U72" s="128"/>
      <c r="V72" s="123"/>
    </row>
    <row r="73" spans="1:22" ht="51" customHeight="1">
      <c r="A73" s="125" t="s">
        <v>119</v>
      </c>
      <c r="B73" s="126" t="s">
        <v>120</v>
      </c>
      <c r="C73" s="127"/>
      <c r="D73" s="127"/>
      <c r="E73" s="127"/>
      <c r="F73" s="127"/>
      <c r="G73" s="127"/>
      <c r="H73" s="127"/>
      <c r="I73" s="127"/>
      <c r="J73" s="128"/>
      <c r="K73" s="128"/>
      <c r="L73" s="128"/>
      <c r="M73" s="123">
        <f t="shared" si="1"/>
        <v>0</v>
      </c>
      <c r="N73" s="124">
        <f t="shared" si="2"/>
        <v>0</v>
      </c>
      <c r="O73" s="128"/>
      <c r="P73" s="128"/>
      <c r="Q73" s="128"/>
      <c r="R73" s="128"/>
      <c r="S73" s="128"/>
      <c r="T73" s="128"/>
      <c r="U73" s="128"/>
      <c r="V73" s="123"/>
    </row>
    <row r="74" spans="1:22" ht="59.25" customHeight="1">
      <c r="A74" s="125" t="s">
        <v>262</v>
      </c>
      <c r="B74" s="144" t="s">
        <v>263</v>
      </c>
      <c r="C74" s="127"/>
      <c r="D74" s="138">
        <f>+E74+F74</f>
        <v>106</v>
      </c>
      <c r="E74" s="138">
        <v>106</v>
      </c>
      <c r="F74" s="127"/>
      <c r="G74" s="127"/>
      <c r="H74" s="127"/>
      <c r="I74" s="127"/>
      <c r="J74" s="128"/>
      <c r="K74" s="128"/>
      <c r="L74" s="128"/>
      <c r="M74" s="123">
        <f t="shared" si="1"/>
        <v>0</v>
      </c>
      <c r="N74" s="124">
        <f t="shared" si="2"/>
        <v>0</v>
      </c>
      <c r="O74" s="128"/>
      <c r="P74" s="128"/>
      <c r="Q74" s="128"/>
      <c r="R74" s="128"/>
      <c r="S74" s="128"/>
      <c r="T74" s="128"/>
      <c r="U74" s="128"/>
      <c r="V74" s="123"/>
    </row>
    <row r="75" spans="1:22" s="174" customFormat="1" ht="50.25" customHeight="1">
      <c r="A75" s="119" t="s">
        <v>121</v>
      </c>
      <c r="B75" s="120" t="s">
        <v>122</v>
      </c>
      <c r="C75" s="121" t="s">
        <v>123</v>
      </c>
      <c r="D75" s="124">
        <f>+D77+D94</f>
        <v>161394.859</v>
      </c>
      <c r="E75" s="124">
        <f>+E77+E94</f>
        <v>161394.859</v>
      </c>
      <c r="F75" s="123">
        <f aca="true" t="shared" si="23" ref="F75:O75">+F77+F94</f>
        <v>0</v>
      </c>
      <c r="G75" s="123">
        <f t="shared" si="23"/>
        <v>201027</v>
      </c>
      <c r="H75" s="124">
        <f t="shared" si="23"/>
        <v>201027</v>
      </c>
      <c r="I75" s="123">
        <f t="shared" si="23"/>
        <v>0</v>
      </c>
      <c r="J75" s="123">
        <f t="shared" si="23"/>
        <v>205176</v>
      </c>
      <c r="K75" s="123">
        <f>+K77+K94</f>
        <v>205176</v>
      </c>
      <c r="L75" s="123">
        <f t="shared" si="23"/>
        <v>0</v>
      </c>
      <c r="M75" s="123">
        <f aca="true" t="shared" si="24" ref="M75:M110">+J75-G75</f>
        <v>4149</v>
      </c>
      <c r="N75" s="124">
        <f aca="true" t="shared" si="25" ref="N75:N110">+K75-H75</f>
        <v>4149</v>
      </c>
      <c r="O75" s="123">
        <f t="shared" si="23"/>
        <v>0</v>
      </c>
      <c r="P75" s="123">
        <f aca="true" t="shared" si="26" ref="P75:U75">+P77+P94</f>
        <v>210176</v>
      </c>
      <c r="Q75" s="123">
        <f t="shared" si="26"/>
        <v>210176</v>
      </c>
      <c r="R75" s="123">
        <f t="shared" si="26"/>
        <v>0</v>
      </c>
      <c r="S75" s="123">
        <f t="shared" si="26"/>
        <v>207176</v>
      </c>
      <c r="T75" s="123">
        <f t="shared" si="26"/>
        <v>207176</v>
      </c>
      <c r="U75" s="123">
        <f t="shared" si="26"/>
        <v>0</v>
      </c>
      <c r="V75" s="123"/>
    </row>
    <row r="76" spans="1:22" ht="12.75" customHeight="1">
      <c r="A76" s="125"/>
      <c r="B76" s="126" t="s">
        <v>5</v>
      </c>
      <c r="C76" s="127"/>
      <c r="D76" s="127"/>
      <c r="E76" s="127"/>
      <c r="F76" s="127"/>
      <c r="G76" s="127"/>
      <c r="H76" s="127"/>
      <c r="I76" s="127"/>
      <c r="J76" s="128"/>
      <c r="K76" s="128"/>
      <c r="L76" s="128"/>
      <c r="M76" s="123">
        <f t="shared" si="24"/>
        <v>0</v>
      </c>
      <c r="N76" s="124">
        <f t="shared" si="25"/>
        <v>0</v>
      </c>
      <c r="O76" s="128"/>
      <c r="P76" s="128"/>
      <c r="Q76" s="128"/>
      <c r="R76" s="128"/>
      <c r="S76" s="128"/>
      <c r="T76" s="128"/>
      <c r="U76" s="128"/>
      <c r="V76" s="123"/>
    </row>
    <row r="77" spans="1:22" ht="72" customHeight="1">
      <c r="A77" s="125" t="s">
        <v>124</v>
      </c>
      <c r="B77" s="126" t="s">
        <v>125</v>
      </c>
      <c r="C77" s="127" t="s">
        <v>10</v>
      </c>
      <c r="D77" s="131">
        <f aca="true" t="shared" si="27" ref="D77:D93">+E77+F77</f>
        <v>103545.416</v>
      </c>
      <c r="E77" s="131">
        <f>+E79+E80+E81+E82+E83+E84+E85+E86+E87+E88+E89+E90+E91+E92+E93</f>
        <v>103545.416</v>
      </c>
      <c r="F77" s="131">
        <f>+F79+F80+F81+F82+F83+F84+F85+F86+F87+F88+F89+F90+F91+F92+F93</f>
        <v>0</v>
      </c>
      <c r="G77" s="139">
        <f>+H77+I77</f>
        <v>132027</v>
      </c>
      <c r="H77" s="139">
        <f>+H79+H80+H81+H82+H83+H84+H85+H86+H87+H88+H89+H90+H91+H92+H93</f>
        <v>132027</v>
      </c>
      <c r="I77" s="131">
        <f>+I79+I80+I81+I82+I83+I84+I85+I86+I87+I88+I89+I90+I91+I92+I93</f>
        <v>0</v>
      </c>
      <c r="J77" s="139">
        <f>+K77+L77</f>
        <v>135176</v>
      </c>
      <c r="K77" s="136">
        <f>+K79+K80+K81+K82+K83+K84+K85+K86+K87+K88+K89+K90+K91+K92+K93</f>
        <v>135176</v>
      </c>
      <c r="L77" s="131">
        <f>+L79+L80+L81+L82+L83+L84+L85+L86+L87+L88+L89+L90+L91+L92+L93</f>
        <v>0</v>
      </c>
      <c r="M77" s="123">
        <f t="shared" si="24"/>
        <v>3149</v>
      </c>
      <c r="N77" s="124">
        <f t="shared" si="25"/>
        <v>3149</v>
      </c>
      <c r="O77" s="131">
        <f>+O79+O80+O81+O82+O83+O84+O85+O86+O87+O88+O89+O90+O91+O92+O93</f>
        <v>0</v>
      </c>
      <c r="P77" s="139">
        <f>+Q77+R77</f>
        <v>140176</v>
      </c>
      <c r="Q77" s="136">
        <f>+Q79+Q80+Q81+Q82+Q83+Q84+Q85+Q86+Q87+Q88+Q89+Q90+Q91+Q92+Q93</f>
        <v>140176</v>
      </c>
      <c r="R77" s="131">
        <f>+R79+R80+R81+R82+R83+R84+R85+R86+R87+R88+R89+R90+R91+R92+R93</f>
        <v>0</v>
      </c>
      <c r="S77" s="139">
        <f>+T77+U77</f>
        <v>137176</v>
      </c>
      <c r="T77" s="136">
        <f>+T79+T80+T81+T82+T83+T84+T85+T86+T87+T88+T89+T90+T91+T92+T93</f>
        <v>137176</v>
      </c>
      <c r="U77" s="131">
        <f>+U79+U80+U81+U82+U83+U84+U85+U86+U87+U88+U89+U90+U91+U92+U93</f>
        <v>0</v>
      </c>
      <c r="V77" s="123"/>
    </row>
    <row r="78" spans="1:22" ht="18" customHeight="1">
      <c r="A78" s="125"/>
      <c r="B78" s="126" t="s">
        <v>5</v>
      </c>
      <c r="C78" s="127"/>
      <c r="D78" s="138">
        <f t="shared" si="27"/>
        <v>0</v>
      </c>
      <c r="E78" s="127"/>
      <c r="F78" s="127"/>
      <c r="G78" s="139">
        <f aca="true" t="shared" si="28" ref="G78:G94">+H78+I78</f>
        <v>0</v>
      </c>
      <c r="H78" s="139"/>
      <c r="I78" s="127"/>
      <c r="J78" s="139">
        <f aca="true" t="shared" si="29" ref="J78:J94">+K78+L78</f>
        <v>0</v>
      </c>
      <c r="K78" s="139"/>
      <c r="L78" s="128"/>
      <c r="M78" s="123">
        <f t="shared" si="24"/>
        <v>0</v>
      </c>
      <c r="N78" s="124">
        <f t="shared" si="25"/>
        <v>0</v>
      </c>
      <c r="O78" s="128"/>
      <c r="P78" s="139">
        <f aca="true" t="shared" si="30" ref="P78:P94">+Q78+R78</f>
        <v>0</v>
      </c>
      <c r="Q78" s="139"/>
      <c r="R78" s="128"/>
      <c r="S78" s="139">
        <f aca="true" t="shared" si="31" ref="S78:S94">+T78+U78</f>
        <v>0</v>
      </c>
      <c r="T78" s="139"/>
      <c r="U78" s="128"/>
      <c r="V78" s="123"/>
    </row>
    <row r="79" spans="1:22" ht="57" customHeight="1">
      <c r="A79" s="125" t="s">
        <v>126</v>
      </c>
      <c r="B79" s="126" t="s">
        <v>127</v>
      </c>
      <c r="C79" s="127" t="s">
        <v>10</v>
      </c>
      <c r="D79" s="138">
        <f t="shared" si="27"/>
        <v>379.5</v>
      </c>
      <c r="E79" s="138">
        <v>379.5</v>
      </c>
      <c r="F79" s="127"/>
      <c r="G79" s="139">
        <f t="shared" si="28"/>
        <v>240</v>
      </c>
      <c r="H79" s="139">
        <v>240</v>
      </c>
      <c r="I79" s="127"/>
      <c r="J79" s="139">
        <f t="shared" si="29"/>
        <v>240</v>
      </c>
      <c r="K79" s="139">
        <v>240</v>
      </c>
      <c r="L79" s="128"/>
      <c r="M79" s="123">
        <f t="shared" si="24"/>
        <v>0</v>
      </c>
      <c r="N79" s="124">
        <f t="shared" si="25"/>
        <v>0</v>
      </c>
      <c r="O79" s="128"/>
      <c r="P79" s="139">
        <f t="shared" si="30"/>
        <v>240</v>
      </c>
      <c r="Q79" s="139">
        <v>240</v>
      </c>
      <c r="R79" s="128"/>
      <c r="S79" s="139">
        <f t="shared" si="31"/>
        <v>240</v>
      </c>
      <c r="T79" s="139">
        <v>240</v>
      </c>
      <c r="U79" s="128"/>
      <c r="V79" s="123"/>
    </row>
    <row r="80" spans="1:22" ht="63">
      <c r="A80" s="125" t="s">
        <v>128</v>
      </c>
      <c r="B80" s="126" t="s">
        <v>129</v>
      </c>
      <c r="C80" s="127" t="s">
        <v>10</v>
      </c>
      <c r="D80" s="138">
        <f t="shared" si="27"/>
        <v>0</v>
      </c>
      <c r="E80" s="138">
        <v>0</v>
      </c>
      <c r="F80" s="127"/>
      <c r="G80" s="139">
        <f t="shared" si="28"/>
        <v>0</v>
      </c>
      <c r="H80" s="139"/>
      <c r="I80" s="127"/>
      <c r="J80" s="139">
        <f t="shared" si="29"/>
        <v>0</v>
      </c>
      <c r="K80" s="139"/>
      <c r="L80" s="128"/>
      <c r="M80" s="123">
        <f t="shared" si="24"/>
        <v>0</v>
      </c>
      <c r="N80" s="124">
        <f t="shared" si="25"/>
        <v>0</v>
      </c>
      <c r="O80" s="128"/>
      <c r="P80" s="139">
        <f t="shared" si="30"/>
        <v>0</v>
      </c>
      <c r="Q80" s="139"/>
      <c r="R80" s="128"/>
      <c r="S80" s="139">
        <f t="shared" si="31"/>
        <v>0</v>
      </c>
      <c r="T80" s="139"/>
      <c r="U80" s="128"/>
      <c r="V80" s="123"/>
    </row>
    <row r="81" spans="1:22" ht="47.25" customHeight="1">
      <c r="A81" s="125" t="s">
        <v>130</v>
      </c>
      <c r="B81" s="126" t="s">
        <v>131</v>
      </c>
      <c r="C81" s="127" t="s">
        <v>10</v>
      </c>
      <c r="D81" s="138">
        <f t="shared" si="27"/>
        <v>1291</v>
      </c>
      <c r="E81" s="138">
        <v>1291</v>
      </c>
      <c r="F81" s="127"/>
      <c r="G81" s="139">
        <f t="shared" si="28"/>
        <v>540</v>
      </c>
      <c r="H81" s="139">
        <v>540</v>
      </c>
      <c r="I81" s="127"/>
      <c r="J81" s="139">
        <f t="shared" si="29"/>
        <v>540</v>
      </c>
      <c r="K81" s="139">
        <v>540</v>
      </c>
      <c r="L81" s="128"/>
      <c r="M81" s="123">
        <f t="shared" si="24"/>
        <v>0</v>
      </c>
      <c r="N81" s="124">
        <f t="shared" si="25"/>
        <v>0</v>
      </c>
      <c r="O81" s="128"/>
      <c r="P81" s="139">
        <f t="shared" si="30"/>
        <v>540</v>
      </c>
      <c r="Q81" s="139">
        <v>540</v>
      </c>
      <c r="R81" s="128"/>
      <c r="S81" s="139">
        <f t="shared" si="31"/>
        <v>540</v>
      </c>
      <c r="T81" s="139">
        <v>540</v>
      </c>
      <c r="U81" s="128"/>
      <c r="V81" s="123"/>
    </row>
    <row r="82" spans="1:22" ht="57" customHeight="1">
      <c r="A82" s="125" t="s">
        <v>132</v>
      </c>
      <c r="B82" s="126" t="s">
        <v>133</v>
      </c>
      <c r="C82" s="127" t="s">
        <v>10</v>
      </c>
      <c r="D82" s="138">
        <f t="shared" si="27"/>
        <v>0</v>
      </c>
      <c r="E82" s="127"/>
      <c r="F82" s="127"/>
      <c r="G82" s="139">
        <f t="shared" si="28"/>
        <v>0</v>
      </c>
      <c r="H82" s="139"/>
      <c r="I82" s="127"/>
      <c r="J82" s="139">
        <f t="shared" si="29"/>
        <v>0</v>
      </c>
      <c r="K82" s="139"/>
      <c r="L82" s="128"/>
      <c r="M82" s="123">
        <f t="shared" si="24"/>
        <v>0</v>
      </c>
      <c r="N82" s="124">
        <f t="shared" si="25"/>
        <v>0</v>
      </c>
      <c r="O82" s="128"/>
      <c r="P82" s="139">
        <f t="shared" si="30"/>
        <v>0</v>
      </c>
      <c r="Q82" s="139"/>
      <c r="R82" s="128"/>
      <c r="S82" s="139">
        <f t="shared" si="31"/>
        <v>0</v>
      </c>
      <c r="T82" s="139"/>
      <c r="U82" s="128"/>
      <c r="V82" s="123"/>
    </row>
    <row r="83" spans="1:22" ht="31.5" customHeight="1">
      <c r="A83" s="125" t="s">
        <v>134</v>
      </c>
      <c r="B83" s="126" t="s">
        <v>135</v>
      </c>
      <c r="C83" s="127" t="s">
        <v>10</v>
      </c>
      <c r="D83" s="138">
        <f t="shared" si="27"/>
        <v>345</v>
      </c>
      <c r="E83" s="138">
        <v>345</v>
      </c>
      <c r="F83" s="127"/>
      <c r="G83" s="139">
        <f t="shared" si="28"/>
        <v>1095</v>
      </c>
      <c r="H83" s="139">
        <v>1095</v>
      </c>
      <c r="I83" s="127"/>
      <c r="J83" s="139">
        <f t="shared" si="29"/>
        <v>1095</v>
      </c>
      <c r="K83" s="139">
        <v>1095</v>
      </c>
      <c r="L83" s="128"/>
      <c r="M83" s="123">
        <f t="shared" si="24"/>
        <v>0</v>
      </c>
      <c r="N83" s="124">
        <f t="shared" si="25"/>
        <v>0</v>
      </c>
      <c r="O83" s="128"/>
      <c r="P83" s="139">
        <f t="shared" si="30"/>
        <v>1095</v>
      </c>
      <c r="Q83" s="139">
        <v>1095</v>
      </c>
      <c r="R83" s="128"/>
      <c r="S83" s="139">
        <f t="shared" si="31"/>
        <v>1095</v>
      </c>
      <c r="T83" s="139">
        <v>1095</v>
      </c>
      <c r="U83" s="128"/>
      <c r="V83" s="123"/>
    </row>
    <row r="84" spans="1:22" ht="39" customHeight="1">
      <c r="A84" s="125" t="s">
        <v>136</v>
      </c>
      <c r="B84" s="126" t="s">
        <v>137</v>
      </c>
      <c r="C84" s="127" t="s">
        <v>10</v>
      </c>
      <c r="D84" s="138">
        <f t="shared" si="27"/>
        <v>38407.876</v>
      </c>
      <c r="E84" s="138">
        <v>38407.876</v>
      </c>
      <c r="F84" s="127"/>
      <c r="G84" s="139">
        <f t="shared" si="28"/>
        <v>54200</v>
      </c>
      <c r="H84" s="139">
        <v>54200</v>
      </c>
      <c r="I84" s="127"/>
      <c r="J84" s="139">
        <f t="shared" si="29"/>
        <v>55241</v>
      </c>
      <c r="K84" s="136">
        <v>55241</v>
      </c>
      <c r="L84" s="128"/>
      <c r="M84" s="123">
        <f t="shared" si="24"/>
        <v>1041</v>
      </c>
      <c r="N84" s="124">
        <f t="shared" si="25"/>
        <v>1041</v>
      </c>
      <c r="O84" s="128"/>
      <c r="P84" s="139">
        <f t="shared" si="30"/>
        <v>56241</v>
      </c>
      <c r="Q84" s="136">
        <v>56241</v>
      </c>
      <c r="R84" s="128"/>
      <c r="S84" s="139">
        <f t="shared" si="31"/>
        <v>57241</v>
      </c>
      <c r="T84" s="136">
        <v>57241</v>
      </c>
      <c r="U84" s="128"/>
      <c r="V84" s="123"/>
    </row>
    <row r="85" spans="1:22" ht="80.25" customHeight="1">
      <c r="A85" s="125" t="s">
        <v>138</v>
      </c>
      <c r="B85" s="126" t="s">
        <v>139</v>
      </c>
      <c r="C85" s="127" t="s">
        <v>10</v>
      </c>
      <c r="D85" s="138">
        <f t="shared" si="27"/>
        <v>0</v>
      </c>
      <c r="E85" s="127"/>
      <c r="F85" s="127"/>
      <c r="G85" s="139">
        <f t="shared" si="28"/>
        <v>0</v>
      </c>
      <c r="H85" s="139"/>
      <c r="I85" s="127"/>
      <c r="J85" s="139">
        <f t="shared" si="29"/>
        <v>0</v>
      </c>
      <c r="K85" s="139"/>
      <c r="L85" s="128"/>
      <c r="M85" s="123">
        <f t="shared" si="24"/>
        <v>0</v>
      </c>
      <c r="N85" s="124">
        <f t="shared" si="25"/>
        <v>0</v>
      </c>
      <c r="O85" s="128"/>
      <c r="P85" s="139">
        <f t="shared" si="30"/>
        <v>0</v>
      </c>
      <c r="Q85" s="139"/>
      <c r="R85" s="128"/>
      <c r="S85" s="139">
        <f t="shared" si="31"/>
        <v>0</v>
      </c>
      <c r="T85" s="139"/>
      <c r="U85" s="128"/>
      <c r="V85" s="123"/>
    </row>
    <row r="86" spans="1:22" ht="48.75" customHeight="1">
      <c r="A86" s="125" t="s">
        <v>140</v>
      </c>
      <c r="B86" s="126" t="s">
        <v>141</v>
      </c>
      <c r="C86" s="127" t="s">
        <v>10</v>
      </c>
      <c r="D86" s="138">
        <f t="shared" si="27"/>
        <v>0</v>
      </c>
      <c r="E86" s="127"/>
      <c r="F86" s="127"/>
      <c r="G86" s="139">
        <f t="shared" si="28"/>
        <v>0</v>
      </c>
      <c r="H86" s="139"/>
      <c r="I86" s="127"/>
      <c r="J86" s="139">
        <f t="shared" si="29"/>
        <v>0</v>
      </c>
      <c r="K86" s="139"/>
      <c r="L86" s="128"/>
      <c r="M86" s="123">
        <f t="shared" si="24"/>
        <v>0</v>
      </c>
      <c r="N86" s="124">
        <f t="shared" si="25"/>
        <v>0</v>
      </c>
      <c r="O86" s="128"/>
      <c r="P86" s="139">
        <f t="shared" si="30"/>
        <v>0</v>
      </c>
      <c r="Q86" s="139"/>
      <c r="R86" s="128"/>
      <c r="S86" s="139">
        <f t="shared" si="31"/>
        <v>0</v>
      </c>
      <c r="T86" s="139"/>
      <c r="U86" s="128"/>
      <c r="V86" s="123"/>
    </row>
    <row r="87" spans="1:22" ht="30" customHeight="1">
      <c r="A87" s="125" t="s">
        <v>142</v>
      </c>
      <c r="B87" s="126" t="s">
        <v>143</v>
      </c>
      <c r="C87" s="127" t="s">
        <v>10</v>
      </c>
      <c r="D87" s="138">
        <f t="shared" si="27"/>
        <v>53935.19</v>
      </c>
      <c r="E87" s="138">
        <v>53935.19</v>
      </c>
      <c r="F87" s="127"/>
      <c r="G87" s="139">
        <f t="shared" si="28"/>
        <v>62892</v>
      </c>
      <c r="H87" s="139">
        <v>62892</v>
      </c>
      <c r="I87" s="127"/>
      <c r="J87" s="139">
        <f t="shared" si="29"/>
        <v>65000</v>
      </c>
      <c r="K87" s="139">
        <v>65000</v>
      </c>
      <c r="L87" s="128"/>
      <c r="M87" s="123">
        <f t="shared" si="24"/>
        <v>2108</v>
      </c>
      <c r="N87" s="124">
        <f t="shared" si="25"/>
        <v>2108</v>
      </c>
      <c r="O87" s="128"/>
      <c r="P87" s="139">
        <f t="shared" si="30"/>
        <v>69000</v>
      </c>
      <c r="Q87" s="139">
        <v>69000</v>
      </c>
      <c r="R87" s="128"/>
      <c r="S87" s="139">
        <f t="shared" si="31"/>
        <v>65000</v>
      </c>
      <c r="T87" s="139">
        <v>65000</v>
      </c>
      <c r="U87" s="128"/>
      <c r="V87" s="123"/>
    </row>
    <row r="88" spans="1:22" ht="48.75" customHeight="1">
      <c r="A88" s="125" t="s">
        <v>144</v>
      </c>
      <c r="B88" s="126" t="s">
        <v>145</v>
      </c>
      <c r="C88" s="127" t="s">
        <v>10</v>
      </c>
      <c r="D88" s="138">
        <f t="shared" si="27"/>
        <v>9035.85</v>
      </c>
      <c r="E88" s="138">
        <v>9035.85</v>
      </c>
      <c r="F88" s="127"/>
      <c r="G88" s="139">
        <f t="shared" si="28"/>
        <v>13000</v>
      </c>
      <c r="H88" s="139">
        <v>13000</v>
      </c>
      <c r="I88" s="127"/>
      <c r="J88" s="139">
        <f t="shared" si="29"/>
        <v>13000</v>
      </c>
      <c r="K88" s="139">
        <v>13000</v>
      </c>
      <c r="L88" s="128"/>
      <c r="M88" s="123">
        <f t="shared" si="24"/>
        <v>0</v>
      </c>
      <c r="N88" s="124">
        <f t="shared" si="25"/>
        <v>0</v>
      </c>
      <c r="O88" s="128"/>
      <c r="P88" s="139">
        <f t="shared" si="30"/>
        <v>13000</v>
      </c>
      <c r="Q88" s="139">
        <v>13000</v>
      </c>
      <c r="R88" s="128"/>
      <c r="S88" s="139">
        <f t="shared" si="31"/>
        <v>13000</v>
      </c>
      <c r="T88" s="139">
        <v>13000</v>
      </c>
      <c r="U88" s="128"/>
      <c r="V88" s="123"/>
    </row>
    <row r="89" spans="1:22" ht="48.75" customHeight="1">
      <c r="A89" s="125" t="s">
        <v>146</v>
      </c>
      <c r="B89" s="126" t="s">
        <v>147</v>
      </c>
      <c r="C89" s="127" t="s">
        <v>10</v>
      </c>
      <c r="D89" s="138">
        <f t="shared" si="27"/>
        <v>0</v>
      </c>
      <c r="E89" s="127"/>
      <c r="F89" s="127"/>
      <c r="G89" s="139">
        <f t="shared" si="28"/>
        <v>0</v>
      </c>
      <c r="H89" s="139"/>
      <c r="I89" s="127"/>
      <c r="J89" s="139">
        <f t="shared" si="29"/>
        <v>0</v>
      </c>
      <c r="K89" s="139"/>
      <c r="L89" s="128"/>
      <c r="M89" s="123">
        <f t="shared" si="24"/>
        <v>0</v>
      </c>
      <c r="N89" s="124">
        <f t="shared" si="25"/>
        <v>0</v>
      </c>
      <c r="O89" s="128"/>
      <c r="P89" s="139">
        <f t="shared" si="30"/>
        <v>0</v>
      </c>
      <c r="Q89" s="139"/>
      <c r="R89" s="128"/>
      <c r="S89" s="139">
        <f t="shared" si="31"/>
        <v>0</v>
      </c>
      <c r="T89" s="139"/>
      <c r="U89" s="128"/>
      <c r="V89" s="123"/>
    </row>
    <row r="90" spans="1:22" ht="80.25" customHeight="1">
      <c r="A90" s="125" t="s">
        <v>148</v>
      </c>
      <c r="B90" s="126" t="s">
        <v>149</v>
      </c>
      <c r="C90" s="127" t="s">
        <v>10</v>
      </c>
      <c r="D90" s="138">
        <f t="shared" si="27"/>
        <v>0</v>
      </c>
      <c r="E90" s="127"/>
      <c r="F90" s="127"/>
      <c r="G90" s="139">
        <f t="shared" si="28"/>
        <v>0</v>
      </c>
      <c r="H90" s="139"/>
      <c r="I90" s="127"/>
      <c r="J90" s="139">
        <f t="shared" si="29"/>
        <v>0</v>
      </c>
      <c r="K90" s="139"/>
      <c r="L90" s="128"/>
      <c r="M90" s="123">
        <f t="shared" si="24"/>
        <v>0</v>
      </c>
      <c r="N90" s="124">
        <f t="shared" si="25"/>
        <v>0</v>
      </c>
      <c r="O90" s="128"/>
      <c r="P90" s="139">
        <f t="shared" si="30"/>
        <v>0</v>
      </c>
      <c r="Q90" s="139"/>
      <c r="R90" s="128"/>
      <c r="S90" s="139">
        <f t="shared" si="31"/>
        <v>0</v>
      </c>
      <c r="T90" s="139"/>
      <c r="U90" s="128"/>
      <c r="V90" s="123"/>
    </row>
    <row r="91" spans="1:22" ht="28.5" customHeight="1">
      <c r="A91" s="125" t="s">
        <v>150</v>
      </c>
      <c r="B91" s="126" t="s">
        <v>151</v>
      </c>
      <c r="C91" s="127" t="s">
        <v>10</v>
      </c>
      <c r="D91" s="131">
        <f t="shared" si="27"/>
        <v>151</v>
      </c>
      <c r="E91" s="131">
        <v>151</v>
      </c>
      <c r="F91" s="127"/>
      <c r="G91" s="139">
        <f t="shared" si="28"/>
        <v>60</v>
      </c>
      <c r="H91" s="139">
        <v>60</v>
      </c>
      <c r="I91" s="127"/>
      <c r="J91" s="139">
        <f t="shared" si="29"/>
        <v>60</v>
      </c>
      <c r="K91" s="139">
        <v>60</v>
      </c>
      <c r="L91" s="128"/>
      <c r="M91" s="123">
        <f t="shared" si="24"/>
        <v>0</v>
      </c>
      <c r="N91" s="124">
        <f t="shared" si="25"/>
        <v>0</v>
      </c>
      <c r="O91" s="128"/>
      <c r="P91" s="139">
        <f t="shared" si="30"/>
        <v>60</v>
      </c>
      <c r="Q91" s="139">
        <v>60</v>
      </c>
      <c r="R91" s="128"/>
      <c r="S91" s="139">
        <f t="shared" si="31"/>
        <v>60</v>
      </c>
      <c r="T91" s="139">
        <v>60</v>
      </c>
      <c r="U91" s="128"/>
      <c r="V91" s="123"/>
    </row>
    <row r="92" spans="1:22" ht="24" customHeight="1">
      <c r="A92" s="125" t="s">
        <v>152</v>
      </c>
      <c r="B92" s="126" t="s">
        <v>153</v>
      </c>
      <c r="C92" s="127" t="s">
        <v>10</v>
      </c>
      <c r="D92" s="131">
        <f t="shared" si="27"/>
        <v>0</v>
      </c>
      <c r="E92" s="160"/>
      <c r="F92" s="127"/>
      <c r="G92" s="139">
        <f t="shared" si="28"/>
        <v>0</v>
      </c>
      <c r="H92" s="139"/>
      <c r="I92" s="127"/>
      <c r="J92" s="139">
        <f t="shared" si="29"/>
        <v>0</v>
      </c>
      <c r="K92" s="139"/>
      <c r="L92" s="128"/>
      <c r="M92" s="123">
        <f t="shared" si="24"/>
        <v>0</v>
      </c>
      <c r="N92" s="124">
        <f t="shared" si="25"/>
        <v>0</v>
      </c>
      <c r="O92" s="128"/>
      <c r="P92" s="139">
        <f t="shared" si="30"/>
        <v>0</v>
      </c>
      <c r="Q92" s="139"/>
      <c r="R92" s="128"/>
      <c r="S92" s="139">
        <f t="shared" si="31"/>
        <v>0</v>
      </c>
      <c r="T92" s="139"/>
      <c r="U92" s="128"/>
      <c r="V92" s="123"/>
    </row>
    <row r="93" spans="1:22" ht="24" customHeight="1">
      <c r="A93" s="125" t="s">
        <v>154</v>
      </c>
      <c r="B93" s="126" t="s">
        <v>155</v>
      </c>
      <c r="C93" s="127" t="s">
        <v>10</v>
      </c>
      <c r="D93" s="131">
        <f t="shared" si="27"/>
        <v>0</v>
      </c>
      <c r="E93" s="160"/>
      <c r="F93" s="127"/>
      <c r="G93" s="139">
        <f t="shared" si="28"/>
        <v>0</v>
      </c>
      <c r="H93" s="139"/>
      <c r="I93" s="127"/>
      <c r="J93" s="139">
        <f t="shared" si="29"/>
        <v>0</v>
      </c>
      <c r="K93" s="139"/>
      <c r="L93" s="128"/>
      <c r="M93" s="123">
        <f t="shared" si="24"/>
        <v>0</v>
      </c>
      <c r="N93" s="124">
        <f t="shared" si="25"/>
        <v>0</v>
      </c>
      <c r="O93" s="128"/>
      <c r="P93" s="139">
        <f t="shared" si="30"/>
        <v>0</v>
      </c>
      <c r="Q93" s="139"/>
      <c r="R93" s="128"/>
      <c r="S93" s="139">
        <f t="shared" si="31"/>
        <v>0</v>
      </c>
      <c r="T93" s="139"/>
      <c r="U93" s="128"/>
      <c r="V93" s="123"/>
    </row>
    <row r="94" spans="1:22" ht="36.75" customHeight="1">
      <c r="A94" s="125" t="s">
        <v>156</v>
      </c>
      <c r="B94" s="126" t="s">
        <v>157</v>
      </c>
      <c r="C94" s="127" t="s">
        <v>10</v>
      </c>
      <c r="D94" s="131">
        <f>+E94+F94</f>
        <v>57849.443</v>
      </c>
      <c r="E94" s="131">
        <v>57849.443</v>
      </c>
      <c r="F94" s="127"/>
      <c r="G94" s="139">
        <f t="shared" si="28"/>
        <v>69000</v>
      </c>
      <c r="H94" s="139">
        <v>69000</v>
      </c>
      <c r="I94" s="127"/>
      <c r="J94" s="139">
        <f t="shared" si="29"/>
        <v>70000</v>
      </c>
      <c r="K94" s="139">
        <v>70000</v>
      </c>
      <c r="L94" s="128"/>
      <c r="M94" s="123">
        <f t="shared" si="24"/>
        <v>1000</v>
      </c>
      <c r="N94" s="124">
        <f t="shared" si="25"/>
        <v>1000</v>
      </c>
      <c r="O94" s="128"/>
      <c r="P94" s="139">
        <f t="shared" si="30"/>
        <v>70000</v>
      </c>
      <c r="Q94" s="139">
        <v>70000</v>
      </c>
      <c r="R94" s="128"/>
      <c r="S94" s="139">
        <f t="shared" si="31"/>
        <v>70000</v>
      </c>
      <c r="T94" s="139">
        <v>70000</v>
      </c>
      <c r="U94" s="128"/>
      <c r="V94" s="123"/>
    </row>
    <row r="95" spans="1:22" s="174" customFormat="1" ht="50.25" customHeight="1">
      <c r="A95" s="119" t="s">
        <v>158</v>
      </c>
      <c r="B95" s="120" t="s">
        <v>184</v>
      </c>
      <c r="C95" s="121" t="s">
        <v>159</v>
      </c>
      <c r="D95" s="124">
        <f>+D97+D98</f>
        <v>3700</v>
      </c>
      <c r="E95" s="124">
        <f aca="true" t="shared" si="32" ref="E95:Q95">+E97+E98</f>
        <v>3700</v>
      </c>
      <c r="F95" s="124">
        <f t="shared" si="32"/>
        <v>0</v>
      </c>
      <c r="G95" s="124">
        <f t="shared" si="32"/>
        <v>0</v>
      </c>
      <c r="H95" s="124">
        <f t="shared" si="32"/>
        <v>0</v>
      </c>
      <c r="I95" s="124">
        <f t="shared" si="32"/>
        <v>0</v>
      </c>
      <c r="J95" s="124">
        <f>+J97+J98</f>
        <v>0</v>
      </c>
      <c r="K95" s="124">
        <f>+K97+K98</f>
        <v>0</v>
      </c>
      <c r="L95" s="124">
        <f t="shared" si="32"/>
        <v>0</v>
      </c>
      <c r="M95" s="123">
        <f t="shared" si="24"/>
        <v>0</v>
      </c>
      <c r="N95" s="124">
        <f t="shared" si="25"/>
        <v>0</v>
      </c>
      <c r="O95" s="124">
        <f t="shared" si="32"/>
        <v>0</v>
      </c>
      <c r="P95" s="124">
        <f t="shared" si="32"/>
        <v>0</v>
      </c>
      <c r="Q95" s="124">
        <f t="shared" si="32"/>
        <v>0</v>
      </c>
      <c r="R95" s="124">
        <f>+R97+R98</f>
        <v>0</v>
      </c>
      <c r="S95" s="124">
        <f>+S97+S98</f>
        <v>0</v>
      </c>
      <c r="T95" s="124">
        <f>+T97+T98</f>
        <v>0</v>
      </c>
      <c r="U95" s="124">
        <f>+U97+U98</f>
        <v>0</v>
      </c>
      <c r="V95" s="123"/>
    </row>
    <row r="96" spans="1:22" ht="19.5" customHeight="1">
      <c r="A96" s="125"/>
      <c r="B96" s="126" t="s">
        <v>5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8"/>
      <c r="M96" s="123">
        <f t="shared" si="24"/>
        <v>0</v>
      </c>
      <c r="N96" s="124">
        <f t="shared" si="25"/>
        <v>0</v>
      </c>
      <c r="O96" s="128"/>
      <c r="P96" s="127"/>
      <c r="Q96" s="127"/>
      <c r="R96" s="128"/>
      <c r="S96" s="127"/>
      <c r="T96" s="127"/>
      <c r="U96" s="128"/>
      <c r="V96" s="123"/>
    </row>
    <row r="97" spans="1:22" ht="45.75" customHeight="1">
      <c r="A97" s="125" t="s">
        <v>160</v>
      </c>
      <c r="B97" s="126" t="s">
        <v>161</v>
      </c>
      <c r="C97" s="127" t="s">
        <v>10</v>
      </c>
      <c r="D97" s="138">
        <f>+E97+F97</f>
        <v>3600</v>
      </c>
      <c r="E97" s="138">
        <v>3600</v>
      </c>
      <c r="F97" s="127"/>
      <c r="G97" s="127"/>
      <c r="H97" s="127">
        <v>0</v>
      </c>
      <c r="I97" s="127"/>
      <c r="J97" s="127"/>
      <c r="K97" s="127">
        <v>0</v>
      </c>
      <c r="L97" s="128"/>
      <c r="M97" s="123">
        <f t="shared" si="24"/>
        <v>0</v>
      </c>
      <c r="N97" s="124">
        <f t="shared" si="25"/>
        <v>0</v>
      </c>
      <c r="O97" s="128"/>
      <c r="P97" s="127"/>
      <c r="Q97" s="127">
        <v>0</v>
      </c>
      <c r="R97" s="128"/>
      <c r="S97" s="127"/>
      <c r="T97" s="127">
        <v>0</v>
      </c>
      <c r="U97" s="128"/>
      <c r="V97" s="123"/>
    </row>
    <row r="98" spans="1:22" ht="38.25" customHeight="1">
      <c r="A98" s="125" t="s">
        <v>162</v>
      </c>
      <c r="B98" s="126" t="s">
        <v>163</v>
      </c>
      <c r="C98" s="127" t="s">
        <v>10</v>
      </c>
      <c r="D98" s="138">
        <f>+E98+F98</f>
        <v>100</v>
      </c>
      <c r="E98" s="138">
        <v>100</v>
      </c>
      <c r="F98" s="127"/>
      <c r="G98" s="127"/>
      <c r="H98" s="127">
        <v>0</v>
      </c>
      <c r="I98" s="127"/>
      <c r="J98" s="127"/>
      <c r="K98" s="127">
        <v>0</v>
      </c>
      <c r="L98" s="128"/>
      <c r="M98" s="123">
        <f t="shared" si="24"/>
        <v>0</v>
      </c>
      <c r="N98" s="124">
        <f t="shared" si="25"/>
        <v>0</v>
      </c>
      <c r="O98" s="128"/>
      <c r="P98" s="127"/>
      <c r="Q98" s="127">
        <v>0</v>
      </c>
      <c r="R98" s="128"/>
      <c r="S98" s="127"/>
      <c r="T98" s="127">
        <v>0</v>
      </c>
      <c r="U98" s="128"/>
      <c r="V98" s="123"/>
    </row>
    <row r="99" spans="1:22" s="174" customFormat="1" ht="50.25" customHeight="1">
      <c r="A99" s="119" t="s">
        <v>164</v>
      </c>
      <c r="B99" s="120" t="s">
        <v>165</v>
      </c>
      <c r="C99" s="121" t="s">
        <v>166</v>
      </c>
      <c r="D99" s="121"/>
      <c r="E99" s="121"/>
      <c r="F99" s="121"/>
      <c r="G99" s="121"/>
      <c r="H99" s="121"/>
      <c r="I99" s="121"/>
      <c r="J99" s="121"/>
      <c r="K99" s="121"/>
      <c r="L99" s="140"/>
      <c r="M99" s="123">
        <f t="shared" si="24"/>
        <v>0</v>
      </c>
      <c r="N99" s="124">
        <f t="shared" si="25"/>
        <v>0</v>
      </c>
      <c r="O99" s="140"/>
      <c r="P99" s="121"/>
      <c r="Q99" s="121"/>
      <c r="R99" s="140"/>
      <c r="S99" s="121"/>
      <c r="T99" s="121"/>
      <c r="U99" s="140"/>
      <c r="V99" s="123"/>
    </row>
    <row r="100" spans="1:22" ht="20.25" customHeight="1">
      <c r="A100" s="125"/>
      <c r="B100" s="126" t="s">
        <v>5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8"/>
      <c r="M100" s="123">
        <f t="shared" si="24"/>
        <v>0</v>
      </c>
      <c r="N100" s="124">
        <f t="shared" si="25"/>
        <v>0</v>
      </c>
      <c r="O100" s="128"/>
      <c r="P100" s="127"/>
      <c r="Q100" s="127"/>
      <c r="R100" s="128"/>
      <c r="S100" s="127"/>
      <c r="T100" s="127"/>
      <c r="U100" s="128"/>
      <c r="V100" s="123"/>
    </row>
    <row r="101" spans="1:22" ht="63">
      <c r="A101" s="125" t="s">
        <v>167</v>
      </c>
      <c r="B101" s="126" t="s">
        <v>168</v>
      </c>
      <c r="C101" s="127" t="s">
        <v>10</v>
      </c>
      <c r="D101" s="127"/>
      <c r="E101" s="127"/>
      <c r="F101" s="127"/>
      <c r="G101" s="127"/>
      <c r="H101" s="127"/>
      <c r="I101" s="127"/>
      <c r="J101" s="127"/>
      <c r="K101" s="127"/>
      <c r="L101" s="128"/>
      <c r="M101" s="123">
        <f t="shared" si="24"/>
        <v>0</v>
      </c>
      <c r="N101" s="124">
        <f t="shared" si="25"/>
        <v>0</v>
      </c>
      <c r="O101" s="128"/>
      <c r="P101" s="127"/>
      <c r="Q101" s="127"/>
      <c r="R101" s="128"/>
      <c r="S101" s="127"/>
      <c r="T101" s="127"/>
      <c r="U101" s="128"/>
      <c r="V101" s="123"/>
    </row>
    <row r="102" spans="1:22" s="174" customFormat="1" ht="42.75" customHeight="1">
      <c r="A102" s="119" t="s">
        <v>169</v>
      </c>
      <c r="B102" s="120" t="s">
        <v>170</v>
      </c>
      <c r="C102" s="121" t="s">
        <v>171</v>
      </c>
      <c r="D102" s="124">
        <f>+D104+D105</f>
        <v>800</v>
      </c>
      <c r="E102" s="145"/>
      <c r="F102" s="124">
        <f>+F104+F105</f>
        <v>800</v>
      </c>
      <c r="G102" s="124">
        <f aca="true" t="shared" si="33" ref="G102:Q102">+G104+G105</f>
        <v>0</v>
      </c>
      <c r="H102" s="124">
        <f t="shared" si="33"/>
        <v>0</v>
      </c>
      <c r="I102" s="124">
        <f t="shared" si="33"/>
        <v>0</v>
      </c>
      <c r="J102" s="124">
        <f>+J104+J105</f>
        <v>0</v>
      </c>
      <c r="K102" s="124">
        <f>+K104+K105</f>
        <v>0</v>
      </c>
      <c r="L102" s="124">
        <f t="shared" si="33"/>
        <v>0</v>
      </c>
      <c r="M102" s="123">
        <f t="shared" si="24"/>
        <v>0</v>
      </c>
      <c r="N102" s="124">
        <f t="shared" si="25"/>
        <v>0</v>
      </c>
      <c r="O102" s="124">
        <f t="shared" si="33"/>
        <v>0</v>
      </c>
      <c r="P102" s="124">
        <f t="shared" si="33"/>
        <v>0</v>
      </c>
      <c r="Q102" s="124">
        <f t="shared" si="33"/>
        <v>0</v>
      </c>
      <c r="R102" s="124">
        <f>+R104+R105</f>
        <v>0</v>
      </c>
      <c r="S102" s="124">
        <f>+S104+S105</f>
        <v>0</v>
      </c>
      <c r="T102" s="124">
        <f>+T104+T105</f>
        <v>0</v>
      </c>
      <c r="U102" s="124">
        <f>+U104+U105</f>
        <v>0</v>
      </c>
      <c r="V102" s="123"/>
    </row>
    <row r="103" spans="1:22" ht="20.25" customHeight="1">
      <c r="A103" s="125"/>
      <c r="B103" s="126" t="s">
        <v>5</v>
      </c>
      <c r="C103" s="127"/>
      <c r="D103" s="127"/>
      <c r="E103" s="145"/>
      <c r="F103" s="127"/>
      <c r="G103" s="127"/>
      <c r="H103" s="127"/>
      <c r="I103" s="127"/>
      <c r="J103" s="127"/>
      <c r="K103" s="127"/>
      <c r="L103" s="128"/>
      <c r="M103" s="123">
        <f t="shared" si="24"/>
        <v>0</v>
      </c>
      <c r="N103" s="124">
        <f t="shared" si="25"/>
        <v>0</v>
      </c>
      <c r="O103" s="128"/>
      <c r="P103" s="127"/>
      <c r="Q103" s="127"/>
      <c r="R103" s="128"/>
      <c r="S103" s="127"/>
      <c r="T103" s="127"/>
      <c r="U103" s="128"/>
      <c r="V103" s="123"/>
    </row>
    <row r="104" spans="1:22" ht="78.75" customHeight="1">
      <c r="A104" s="125" t="s">
        <v>172</v>
      </c>
      <c r="B104" s="126" t="s">
        <v>173</v>
      </c>
      <c r="C104" s="127"/>
      <c r="D104" s="160"/>
      <c r="E104" s="145" t="s">
        <v>265</v>
      </c>
      <c r="F104" s="160"/>
      <c r="G104" s="127"/>
      <c r="H104" s="127"/>
      <c r="I104" s="127"/>
      <c r="J104" s="127"/>
      <c r="K104" s="127"/>
      <c r="L104" s="128"/>
      <c r="M104" s="123">
        <f t="shared" si="24"/>
        <v>0</v>
      </c>
      <c r="N104" s="124">
        <f t="shared" si="25"/>
        <v>0</v>
      </c>
      <c r="O104" s="128"/>
      <c r="P104" s="127"/>
      <c r="Q104" s="127"/>
      <c r="R104" s="128"/>
      <c r="S104" s="127"/>
      <c r="T104" s="127"/>
      <c r="U104" s="128"/>
      <c r="V104" s="123"/>
    </row>
    <row r="105" spans="1:22" ht="66.75" customHeight="1">
      <c r="A105" s="125"/>
      <c r="B105" s="144" t="s">
        <v>264</v>
      </c>
      <c r="C105" s="127"/>
      <c r="D105" s="131">
        <f>+F105</f>
        <v>800</v>
      </c>
      <c r="E105" s="145" t="s">
        <v>265</v>
      </c>
      <c r="F105" s="131">
        <v>800</v>
      </c>
      <c r="G105" s="127"/>
      <c r="H105" s="127"/>
      <c r="I105" s="127"/>
      <c r="J105" s="127"/>
      <c r="K105" s="127"/>
      <c r="L105" s="128"/>
      <c r="M105" s="123">
        <f t="shared" si="24"/>
        <v>0</v>
      </c>
      <c r="N105" s="124">
        <f t="shared" si="25"/>
        <v>0</v>
      </c>
      <c r="O105" s="128"/>
      <c r="P105" s="127"/>
      <c r="Q105" s="127"/>
      <c r="R105" s="128"/>
      <c r="S105" s="127"/>
      <c r="T105" s="127"/>
      <c r="U105" s="128"/>
      <c r="V105" s="123"/>
    </row>
    <row r="106" spans="1:22" s="174" customFormat="1" ht="42" customHeight="1">
      <c r="A106" s="119" t="s">
        <v>174</v>
      </c>
      <c r="B106" s="120" t="s">
        <v>175</v>
      </c>
      <c r="C106" s="121" t="s">
        <v>176</v>
      </c>
      <c r="D106" s="122">
        <f>+D108+D109+D110</f>
        <v>24516.552</v>
      </c>
      <c r="E106" s="122">
        <f>+E108+E109+E110</f>
        <v>24516.552</v>
      </c>
      <c r="F106" s="137">
        <f aca="true" t="shared" si="34" ref="F106:Q106">+F108+F109+F110</f>
        <v>0</v>
      </c>
      <c r="G106" s="124">
        <f t="shared" si="34"/>
        <v>31437.422</v>
      </c>
      <c r="H106" s="124">
        <f t="shared" si="34"/>
        <v>31437.422</v>
      </c>
      <c r="I106" s="137">
        <f t="shared" si="34"/>
        <v>0</v>
      </c>
      <c r="J106" s="124">
        <f>+J108+J109+J110</f>
        <v>21438</v>
      </c>
      <c r="K106" s="124">
        <f>+K108+K109+K110</f>
        <v>21438</v>
      </c>
      <c r="L106" s="137">
        <f t="shared" si="34"/>
        <v>0</v>
      </c>
      <c r="M106" s="122">
        <f t="shared" si="24"/>
        <v>-9999.421999999999</v>
      </c>
      <c r="N106" s="122">
        <f t="shared" si="25"/>
        <v>-9999.421999999999</v>
      </c>
      <c r="O106" s="137">
        <f t="shared" si="34"/>
        <v>0</v>
      </c>
      <c r="P106" s="124">
        <f t="shared" si="34"/>
        <v>25095</v>
      </c>
      <c r="Q106" s="124">
        <f t="shared" si="34"/>
        <v>25095</v>
      </c>
      <c r="R106" s="137">
        <f>+R108+R109+R110</f>
        <v>0</v>
      </c>
      <c r="S106" s="124">
        <f>+S108+S109+S110</f>
        <v>25095</v>
      </c>
      <c r="T106" s="124">
        <f>+T108+T109+T110</f>
        <v>25095</v>
      </c>
      <c r="U106" s="137">
        <f>+U108+U109+U110</f>
        <v>0</v>
      </c>
      <c r="V106" s="123"/>
    </row>
    <row r="107" spans="1:22" ht="12.75" customHeight="1">
      <c r="A107" s="125"/>
      <c r="B107" s="126" t="s">
        <v>5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8"/>
      <c r="M107" s="122">
        <f t="shared" si="24"/>
        <v>0</v>
      </c>
      <c r="N107" s="122">
        <f t="shared" si="25"/>
        <v>0</v>
      </c>
      <c r="O107" s="128"/>
      <c r="P107" s="127"/>
      <c r="Q107" s="127"/>
      <c r="R107" s="128"/>
      <c r="S107" s="127"/>
      <c r="T107" s="127"/>
      <c r="U107" s="128"/>
      <c r="V107" s="123"/>
    </row>
    <row r="108" spans="1:22" ht="26.25" customHeight="1">
      <c r="A108" s="125" t="s">
        <v>177</v>
      </c>
      <c r="B108" s="126" t="s">
        <v>178</v>
      </c>
      <c r="C108" s="127" t="s">
        <v>10</v>
      </c>
      <c r="D108" s="127"/>
      <c r="E108" s="127"/>
      <c r="F108" s="127"/>
      <c r="G108" s="127"/>
      <c r="H108" s="127"/>
      <c r="I108" s="127"/>
      <c r="J108" s="127"/>
      <c r="K108" s="127"/>
      <c r="L108" s="128"/>
      <c r="M108" s="122">
        <f t="shared" si="24"/>
        <v>0</v>
      </c>
      <c r="N108" s="122">
        <f t="shared" si="25"/>
        <v>0</v>
      </c>
      <c r="O108" s="128"/>
      <c r="P108" s="127"/>
      <c r="Q108" s="127"/>
      <c r="R108" s="128"/>
      <c r="S108" s="127"/>
      <c r="T108" s="127"/>
      <c r="U108" s="128"/>
      <c r="V108" s="123"/>
    </row>
    <row r="109" spans="1:22" ht="27" customHeight="1">
      <c r="A109" s="125" t="s">
        <v>179</v>
      </c>
      <c r="B109" s="126" t="s">
        <v>180</v>
      </c>
      <c r="C109" s="127" t="s">
        <v>10</v>
      </c>
      <c r="D109" s="127"/>
      <c r="E109" s="127"/>
      <c r="F109" s="127"/>
      <c r="G109" s="127"/>
      <c r="H109" s="127"/>
      <c r="I109" s="127"/>
      <c r="J109" s="127"/>
      <c r="K109" s="127"/>
      <c r="L109" s="128"/>
      <c r="M109" s="122">
        <f t="shared" si="24"/>
        <v>0</v>
      </c>
      <c r="N109" s="122">
        <f t="shared" si="25"/>
        <v>0</v>
      </c>
      <c r="O109" s="128"/>
      <c r="P109" s="127"/>
      <c r="Q109" s="127"/>
      <c r="R109" s="128"/>
      <c r="S109" s="127"/>
      <c r="T109" s="127"/>
      <c r="U109" s="128"/>
      <c r="V109" s="123"/>
    </row>
    <row r="110" spans="1:22" ht="39.75" customHeight="1" thickBot="1">
      <c r="A110" s="146" t="s">
        <v>181</v>
      </c>
      <c r="B110" s="147" t="s">
        <v>182</v>
      </c>
      <c r="C110" s="148" t="s">
        <v>10</v>
      </c>
      <c r="D110" s="149">
        <f>+E110+F110</f>
        <v>24516.552</v>
      </c>
      <c r="E110" s="149">
        <v>24516.552</v>
      </c>
      <c r="F110" s="150">
        <v>0</v>
      </c>
      <c r="G110" s="151">
        <f>+H110+I110</f>
        <v>31437.422</v>
      </c>
      <c r="H110" s="152">
        <v>31437.422</v>
      </c>
      <c r="I110" s="148"/>
      <c r="J110" s="151">
        <f>+K110+L110</f>
        <v>21438</v>
      </c>
      <c r="K110" s="152">
        <v>21438</v>
      </c>
      <c r="L110" s="153"/>
      <c r="M110" s="122">
        <f t="shared" si="24"/>
        <v>-9999.421999999999</v>
      </c>
      <c r="N110" s="122">
        <f t="shared" si="25"/>
        <v>-9999.421999999999</v>
      </c>
      <c r="O110" s="153"/>
      <c r="P110" s="151">
        <f>+Q110+R110</f>
        <v>25095</v>
      </c>
      <c r="Q110" s="152">
        <v>25095</v>
      </c>
      <c r="R110" s="153"/>
      <c r="S110" s="151">
        <f>+T110+U110</f>
        <v>25095</v>
      </c>
      <c r="T110" s="152">
        <v>25095</v>
      </c>
      <c r="U110" s="153"/>
      <c r="V110" s="123"/>
    </row>
    <row r="111" spans="1:21" ht="10.5">
      <c r="A111" s="155"/>
      <c r="B111" s="156"/>
      <c r="C111" s="155"/>
      <c r="D111" s="155"/>
      <c r="E111" s="155"/>
      <c r="F111" s="155"/>
      <c r="G111" s="155"/>
      <c r="H111" s="155"/>
      <c r="I111" s="155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</row>
    <row r="112" spans="1:21" ht="10.5">
      <c r="A112" s="155"/>
      <c r="B112" s="156"/>
      <c r="C112" s="155"/>
      <c r="D112" s="155"/>
      <c r="E112" s="155"/>
      <c r="F112" s="155"/>
      <c r="G112" s="155"/>
      <c r="H112" s="155"/>
      <c r="I112" s="155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</row>
    <row r="113" spans="1:21" ht="10.5">
      <c r="A113" s="155"/>
      <c r="B113" s="156"/>
      <c r="C113" s="155"/>
      <c r="D113" s="155"/>
      <c r="E113" s="155"/>
      <c r="F113" s="155"/>
      <c r="G113" s="155"/>
      <c r="H113" s="155"/>
      <c r="I113" s="155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</row>
  </sheetData>
  <sheetProtection/>
  <mergeCells count="23">
    <mergeCell ref="V7:V8"/>
    <mergeCell ref="B6:B8"/>
    <mergeCell ref="A6:A8"/>
    <mergeCell ref="J6:L6"/>
    <mergeCell ref="P6:R6"/>
    <mergeCell ref="S6:U6"/>
    <mergeCell ref="H7:I7"/>
    <mergeCell ref="A4:U4"/>
    <mergeCell ref="K7:L7"/>
    <mergeCell ref="J7:J8"/>
    <mergeCell ref="P7:P8"/>
    <mergeCell ref="Q7:R7"/>
    <mergeCell ref="E7:F7"/>
    <mergeCell ref="G7:G8"/>
    <mergeCell ref="D7:D8"/>
    <mergeCell ref="D6:F6"/>
    <mergeCell ref="G6:I6"/>
    <mergeCell ref="M6:O6"/>
    <mergeCell ref="M7:M8"/>
    <mergeCell ref="N7:O7"/>
    <mergeCell ref="T7:U7"/>
    <mergeCell ref="S7:S8"/>
    <mergeCell ref="C6:C8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tabSelected="1" zoomScale="120" zoomScaleNormal="120" zoomScalePageLayoutView="0" workbookViewId="0" topLeftCell="E3">
      <selection activeCell="M43" sqref="M43"/>
    </sheetView>
  </sheetViews>
  <sheetFormatPr defaultColWidth="9.140625" defaultRowHeight="12"/>
  <cols>
    <col min="1" max="1" width="12.00390625" style="104" customWidth="1"/>
    <col min="2" max="2" width="45.00390625" style="105" customWidth="1"/>
    <col min="3" max="3" width="10.28125" style="104" customWidth="1"/>
    <col min="4" max="4" width="11.8515625" style="104" customWidth="1"/>
    <col min="5" max="5" width="10.28125" style="104" customWidth="1"/>
    <col min="6" max="6" width="14.00390625" style="104" customWidth="1"/>
    <col min="7" max="7" width="11.140625" style="104" customWidth="1"/>
    <col min="8" max="8" width="10.28125" style="104" customWidth="1"/>
    <col min="9" max="9" width="14.140625" style="104" customWidth="1"/>
    <col min="10" max="10" width="13.7109375" style="107" customWidth="1"/>
    <col min="11" max="11" width="13.28125" style="107" customWidth="1"/>
    <col min="12" max="16" width="12.28125" style="107" customWidth="1"/>
    <col min="17" max="18" width="14.28125" style="107" customWidth="1"/>
    <col min="19" max="19" width="13.140625" style="107" customWidth="1"/>
    <col min="20" max="21" width="14.421875" style="107" customWidth="1"/>
    <col min="22" max="22" width="23.421875" style="110" customWidth="1"/>
    <col min="23" max="16384" width="9.28125" style="110" customWidth="1"/>
  </cols>
  <sheetData>
    <row r="2" spans="12:23" ht="33" customHeight="1">
      <c r="L2" s="108"/>
      <c r="M2" s="108"/>
      <c r="N2" s="108"/>
      <c r="O2" s="108"/>
      <c r="R2" s="108"/>
      <c r="V2" s="175" t="s">
        <v>236</v>
      </c>
      <c r="W2" s="169"/>
    </row>
    <row r="3" spans="1:21" ht="30" customHeight="1">
      <c r="A3" s="213" t="s">
        <v>243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2" ht="22.5" customHeight="1" thickBot="1">
      <c r="A4" s="155"/>
      <c r="B4" s="156"/>
      <c r="C4" s="155"/>
      <c r="D4" s="155"/>
      <c r="E4" s="155"/>
      <c r="F4" s="155"/>
      <c r="G4" s="155"/>
      <c r="H4" s="155"/>
      <c r="I4" s="155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V4" s="113" t="s">
        <v>0</v>
      </c>
    </row>
    <row r="5" spans="1:22" ht="23.25" customHeight="1">
      <c r="A5" s="211" t="s">
        <v>1</v>
      </c>
      <c r="B5" s="209" t="s">
        <v>192</v>
      </c>
      <c r="C5" s="214" t="s">
        <v>193</v>
      </c>
      <c r="D5" s="205" t="s">
        <v>238</v>
      </c>
      <c r="E5" s="205"/>
      <c r="F5" s="205"/>
      <c r="G5" s="205" t="s">
        <v>239</v>
      </c>
      <c r="H5" s="205"/>
      <c r="I5" s="205"/>
      <c r="J5" s="205" t="s">
        <v>183</v>
      </c>
      <c r="K5" s="205"/>
      <c r="L5" s="205"/>
      <c r="M5" s="200" t="s">
        <v>240</v>
      </c>
      <c r="N5" s="200"/>
      <c r="O5" s="200"/>
      <c r="P5" s="205" t="s">
        <v>233</v>
      </c>
      <c r="Q5" s="205"/>
      <c r="R5" s="205"/>
      <c r="S5" s="205" t="s">
        <v>241</v>
      </c>
      <c r="T5" s="205"/>
      <c r="U5" s="205"/>
      <c r="V5" s="16" t="s">
        <v>232</v>
      </c>
    </row>
    <row r="6" spans="1:22" ht="24" customHeight="1">
      <c r="A6" s="212"/>
      <c r="B6" s="210"/>
      <c r="C6" s="201"/>
      <c r="D6" s="201" t="s">
        <v>4</v>
      </c>
      <c r="E6" s="201" t="s">
        <v>5</v>
      </c>
      <c r="F6" s="201"/>
      <c r="G6" s="201" t="s">
        <v>4</v>
      </c>
      <c r="H6" s="201" t="s">
        <v>5</v>
      </c>
      <c r="I6" s="201"/>
      <c r="J6" s="201" t="s">
        <v>4</v>
      </c>
      <c r="K6" s="201" t="s">
        <v>5</v>
      </c>
      <c r="L6" s="201"/>
      <c r="M6" s="201" t="s">
        <v>4</v>
      </c>
      <c r="N6" s="201" t="s">
        <v>5</v>
      </c>
      <c r="O6" s="201"/>
      <c r="P6" s="201" t="s">
        <v>4</v>
      </c>
      <c r="Q6" s="201" t="s">
        <v>5</v>
      </c>
      <c r="R6" s="201"/>
      <c r="S6" s="201" t="s">
        <v>4</v>
      </c>
      <c r="T6" s="201" t="s">
        <v>5</v>
      </c>
      <c r="U6" s="201"/>
      <c r="V6" s="206" t="s">
        <v>242</v>
      </c>
    </row>
    <row r="7" spans="1:22" ht="35.25" customHeight="1">
      <c r="A7" s="212"/>
      <c r="B7" s="210"/>
      <c r="C7" s="201"/>
      <c r="D7" s="201"/>
      <c r="E7" s="114" t="s">
        <v>6</v>
      </c>
      <c r="F7" s="114" t="s">
        <v>7</v>
      </c>
      <c r="G7" s="201"/>
      <c r="H7" s="114" t="s">
        <v>6</v>
      </c>
      <c r="I7" s="114" t="s">
        <v>7</v>
      </c>
      <c r="J7" s="201"/>
      <c r="K7" s="114" t="s">
        <v>6</v>
      </c>
      <c r="L7" s="114" t="s">
        <v>7</v>
      </c>
      <c r="M7" s="201"/>
      <c r="N7" s="114" t="s">
        <v>6</v>
      </c>
      <c r="O7" s="114" t="s">
        <v>7</v>
      </c>
      <c r="P7" s="201"/>
      <c r="Q7" s="114" t="s">
        <v>6</v>
      </c>
      <c r="R7" s="114" t="s">
        <v>7</v>
      </c>
      <c r="S7" s="201"/>
      <c r="T7" s="114" t="s">
        <v>6</v>
      </c>
      <c r="U7" s="114" t="s">
        <v>7</v>
      </c>
      <c r="V7" s="206"/>
    </row>
    <row r="8" spans="1:22" ht="20.25" customHeight="1">
      <c r="A8" s="115">
        <v>1</v>
      </c>
      <c r="B8" s="159">
        <v>2</v>
      </c>
      <c r="C8" s="159">
        <v>3</v>
      </c>
      <c r="D8" s="159">
        <v>4</v>
      </c>
      <c r="E8" s="159">
        <v>5</v>
      </c>
      <c r="F8" s="159">
        <v>6</v>
      </c>
      <c r="G8" s="159">
        <v>7</v>
      </c>
      <c r="H8" s="159">
        <v>8</v>
      </c>
      <c r="I8" s="159">
        <v>9</v>
      </c>
      <c r="J8" s="159">
        <v>10</v>
      </c>
      <c r="K8" s="159">
        <v>11</v>
      </c>
      <c r="L8" s="159">
        <v>12</v>
      </c>
      <c r="M8" s="159">
        <v>13</v>
      </c>
      <c r="N8" s="159">
        <v>14</v>
      </c>
      <c r="O8" s="159">
        <v>15</v>
      </c>
      <c r="P8" s="159">
        <v>16</v>
      </c>
      <c r="Q8" s="159">
        <v>17</v>
      </c>
      <c r="R8" s="159">
        <v>18</v>
      </c>
      <c r="S8" s="159">
        <v>19</v>
      </c>
      <c r="T8" s="159">
        <v>20</v>
      </c>
      <c r="U8" s="159">
        <v>21</v>
      </c>
      <c r="V8" s="117">
        <v>22</v>
      </c>
    </row>
    <row r="9" spans="1:22" s="118" customFormat="1" ht="21.75" customHeight="1">
      <c r="A9" s="161" t="s">
        <v>195</v>
      </c>
      <c r="B9" s="176" t="s">
        <v>196</v>
      </c>
      <c r="C9" s="160" t="s">
        <v>10</v>
      </c>
      <c r="D9" s="177">
        <f>+D11</f>
        <v>242745.45899999997</v>
      </c>
      <c r="E9" s="177">
        <f>+E11</f>
        <v>0</v>
      </c>
      <c r="F9" s="177">
        <f aca="true" t="shared" si="0" ref="F9:V9">+F11</f>
        <v>242745.45899999997</v>
      </c>
      <c r="G9" s="178">
        <f t="shared" si="0"/>
        <v>0</v>
      </c>
      <c r="H9" s="178">
        <f t="shared" si="0"/>
        <v>0</v>
      </c>
      <c r="I9" s="179">
        <f t="shared" si="0"/>
        <v>0</v>
      </c>
      <c r="J9" s="179">
        <f>+K9+L9</f>
        <v>0</v>
      </c>
      <c r="K9" s="177">
        <f t="shared" si="0"/>
        <v>0</v>
      </c>
      <c r="L9" s="177">
        <f t="shared" si="0"/>
        <v>0</v>
      </c>
      <c r="M9" s="177">
        <f t="shared" si="0"/>
        <v>0</v>
      </c>
      <c r="N9" s="177">
        <f t="shared" si="0"/>
        <v>0</v>
      </c>
      <c r="O9" s="177">
        <f t="shared" si="0"/>
        <v>0</v>
      </c>
      <c r="P9" s="177">
        <f t="shared" si="0"/>
        <v>0</v>
      </c>
      <c r="Q9" s="177">
        <f t="shared" si="0"/>
        <v>0</v>
      </c>
      <c r="R9" s="177">
        <f t="shared" si="0"/>
        <v>0</v>
      </c>
      <c r="S9" s="177">
        <f t="shared" si="0"/>
        <v>0</v>
      </c>
      <c r="T9" s="177">
        <f t="shared" si="0"/>
        <v>0</v>
      </c>
      <c r="U9" s="177">
        <f t="shared" si="0"/>
        <v>0</v>
      </c>
      <c r="V9" s="177">
        <f t="shared" si="0"/>
        <v>0</v>
      </c>
    </row>
    <row r="10" spans="1:22" ht="12.75" customHeight="1">
      <c r="A10" s="125"/>
      <c r="B10" s="126" t="s">
        <v>5</v>
      </c>
      <c r="C10" s="127"/>
      <c r="D10" s="127"/>
      <c r="E10" s="127"/>
      <c r="F10" s="127"/>
      <c r="G10" s="180"/>
      <c r="H10" s="180"/>
      <c r="I10" s="181"/>
      <c r="J10" s="179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</row>
    <row r="11" spans="1:22" s="118" customFormat="1" ht="21.75" customHeight="1">
      <c r="A11" s="161" t="s">
        <v>197</v>
      </c>
      <c r="B11" s="176" t="s">
        <v>198</v>
      </c>
      <c r="C11" s="160" t="s">
        <v>10</v>
      </c>
      <c r="D11" s="177">
        <f>+D22</f>
        <v>242745.45899999997</v>
      </c>
      <c r="E11" s="177">
        <f>+E22</f>
        <v>0</v>
      </c>
      <c r="F11" s="177">
        <f aca="true" t="shared" si="1" ref="F11:V11">+F22</f>
        <v>242745.45899999997</v>
      </c>
      <c r="G11" s="178">
        <f t="shared" si="1"/>
        <v>0</v>
      </c>
      <c r="H11" s="178">
        <f t="shared" si="1"/>
        <v>0</v>
      </c>
      <c r="I11" s="179">
        <f t="shared" si="1"/>
        <v>0</v>
      </c>
      <c r="J11" s="179">
        <f>+K11+L11</f>
        <v>0</v>
      </c>
      <c r="K11" s="177">
        <f t="shared" si="1"/>
        <v>0</v>
      </c>
      <c r="L11" s="177">
        <f t="shared" si="1"/>
        <v>0</v>
      </c>
      <c r="M11" s="177">
        <f t="shared" si="1"/>
        <v>0</v>
      </c>
      <c r="N11" s="177">
        <f t="shared" si="1"/>
        <v>0</v>
      </c>
      <c r="O11" s="177">
        <f t="shared" si="1"/>
        <v>0</v>
      </c>
      <c r="P11" s="177">
        <f t="shared" si="1"/>
        <v>0</v>
      </c>
      <c r="Q11" s="177">
        <f t="shared" si="1"/>
        <v>0</v>
      </c>
      <c r="R11" s="177">
        <f t="shared" si="1"/>
        <v>0</v>
      </c>
      <c r="S11" s="177">
        <f t="shared" si="1"/>
        <v>0</v>
      </c>
      <c r="T11" s="177">
        <f t="shared" si="1"/>
        <v>0</v>
      </c>
      <c r="U11" s="177">
        <f t="shared" si="1"/>
        <v>0</v>
      </c>
      <c r="V11" s="177">
        <f t="shared" si="1"/>
        <v>0</v>
      </c>
    </row>
    <row r="12" spans="1:22" ht="12.75" customHeight="1">
      <c r="A12" s="125"/>
      <c r="B12" s="126" t="s">
        <v>5</v>
      </c>
      <c r="C12" s="127"/>
      <c r="D12" s="127"/>
      <c r="E12" s="127"/>
      <c r="F12" s="127"/>
      <c r="G12" s="180"/>
      <c r="H12" s="180"/>
      <c r="I12" s="180"/>
      <c r="J12" s="182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29"/>
    </row>
    <row r="13" spans="1:22" s="118" customFormat="1" ht="21.75" customHeight="1">
      <c r="A13" s="161" t="s">
        <v>199</v>
      </c>
      <c r="B13" s="176" t="s">
        <v>200</v>
      </c>
      <c r="C13" s="160" t="s">
        <v>10</v>
      </c>
      <c r="D13" s="160"/>
      <c r="E13" s="160"/>
      <c r="F13" s="160"/>
      <c r="G13" s="160"/>
      <c r="H13" s="160"/>
      <c r="I13" s="160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5"/>
    </row>
    <row r="14" spans="1:22" ht="12.75" customHeight="1">
      <c r="A14" s="125"/>
      <c r="B14" s="126" t="s">
        <v>5</v>
      </c>
      <c r="C14" s="127"/>
      <c r="D14" s="127"/>
      <c r="E14" s="127"/>
      <c r="F14" s="127"/>
      <c r="G14" s="127"/>
      <c r="H14" s="127"/>
      <c r="I14" s="127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29"/>
    </row>
    <row r="15" spans="1:22" ht="30" customHeight="1">
      <c r="A15" s="125" t="s">
        <v>201</v>
      </c>
      <c r="B15" s="126" t="s">
        <v>202</v>
      </c>
      <c r="C15" s="127" t="s">
        <v>10</v>
      </c>
      <c r="D15" s="127"/>
      <c r="E15" s="127"/>
      <c r="F15" s="127"/>
      <c r="G15" s="127"/>
      <c r="H15" s="127"/>
      <c r="I15" s="127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29"/>
    </row>
    <row r="16" spans="1:22" ht="12.75" customHeight="1">
      <c r="A16" s="125"/>
      <c r="B16" s="126" t="s">
        <v>5</v>
      </c>
      <c r="C16" s="127"/>
      <c r="D16" s="127"/>
      <c r="E16" s="127"/>
      <c r="F16" s="127"/>
      <c r="G16" s="127"/>
      <c r="H16" s="127"/>
      <c r="I16" s="127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29"/>
    </row>
    <row r="17" spans="1:22" ht="16.5" customHeight="1">
      <c r="A17" s="125" t="s">
        <v>194</v>
      </c>
      <c r="B17" s="126" t="s">
        <v>203</v>
      </c>
      <c r="C17" s="127" t="s">
        <v>10</v>
      </c>
      <c r="D17" s="127"/>
      <c r="E17" s="127"/>
      <c r="F17" s="127"/>
      <c r="G17" s="127"/>
      <c r="H17" s="127"/>
      <c r="I17" s="127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29"/>
    </row>
    <row r="18" spans="1:22" ht="17.25" customHeight="1">
      <c r="A18" s="125"/>
      <c r="B18" s="126" t="s">
        <v>5</v>
      </c>
      <c r="C18" s="127"/>
      <c r="D18" s="127"/>
      <c r="E18" s="127"/>
      <c r="F18" s="127"/>
      <c r="G18" s="127"/>
      <c r="H18" s="127"/>
      <c r="I18" s="127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29"/>
    </row>
    <row r="19" spans="1:22" ht="18" customHeight="1">
      <c r="A19" s="125" t="s">
        <v>204</v>
      </c>
      <c r="B19" s="126" t="s">
        <v>205</v>
      </c>
      <c r="C19" s="127" t="s">
        <v>206</v>
      </c>
      <c r="D19" s="127"/>
      <c r="E19" s="127"/>
      <c r="F19" s="127"/>
      <c r="G19" s="127"/>
      <c r="H19" s="127"/>
      <c r="I19" s="127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29"/>
    </row>
    <row r="20" spans="1:22" ht="18.75" customHeight="1">
      <c r="A20" s="125"/>
      <c r="B20" s="126" t="s">
        <v>191</v>
      </c>
      <c r="C20" s="127"/>
      <c r="D20" s="127"/>
      <c r="E20" s="127"/>
      <c r="F20" s="127"/>
      <c r="G20" s="127"/>
      <c r="H20" s="127"/>
      <c r="I20" s="127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29"/>
    </row>
    <row r="21" spans="1:22" ht="21" customHeight="1">
      <c r="A21" s="125" t="s">
        <v>207</v>
      </c>
      <c r="B21" s="183" t="s">
        <v>208</v>
      </c>
      <c r="C21" s="127" t="s">
        <v>10</v>
      </c>
      <c r="D21" s="127"/>
      <c r="E21" s="127"/>
      <c r="F21" s="127"/>
      <c r="G21" s="127"/>
      <c r="H21" s="127"/>
      <c r="I21" s="127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29"/>
    </row>
    <row r="22" spans="1:22" s="118" customFormat="1" ht="21.75" customHeight="1">
      <c r="A22" s="161" t="s">
        <v>209</v>
      </c>
      <c r="B22" s="176" t="s">
        <v>210</v>
      </c>
      <c r="C22" s="160" t="s">
        <v>10</v>
      </c>
      <c r="D22" s="177">
        <f>+D27</f>
        <v>242745.45899999997</v>
      </c>
      <c r="E22" s="177">
        <f>+E27</f>
        <v>0</v>
      </c>
      <c r="F22" s="184">
        <f>+F27</f>
        <v>242745.45899999997</v>
      </c>
      <c r="G22" s="184">
        <f aca="true" t="shared" si="2" ref="G22:V22">+G27</f>
        <v>0</v>
      </c>
      <c r="H22" s="184">
        <f t="shared" si="2"/>
        <v>0</v>
      </c>
      <c r="I22" s="184">
        <f t="shared" si="2"/>
        <v>0</v>
      </c>
      <c r="J22" s="184">
        <f t="shared" si="2"/>
        <v>0</v>
      </c>
      <c r="K22" s="184">
        <f t="shared" si="2"/>
        <v>0</v>
      </c>
      <c r="L22" s="184">
        <f t="shared" si="2"/>
        <v>0</v>
      </c>
      <c r="M22" s="184">
        <f t="shared" si="2"/>
        <v>0</v>
      </c>
      <c r="N22" s="184">
        <f t="shared" si="2"/>
        <v>0</v>
      </c>
      <c r="O22" s="184">
        <f t="shared" si="2"/>
        <v>0</v>
      </c>
      <c r="P22" s="184">
        <f t="shared" si="2"/>
        <v>0</v>
      </c>
      <c r="Q22" s="184">
        <f t="shared" si="2"/>
        <v>0</v>
      </c>
      <c r="R22" s="184">
        <f t="shared" si="2"/>
        <v>0</v>
      </c>
      <c r="S22" s="184">
        <f t="shared" si="2"/>
        <v>0</v>
      </c>
      <c r="T22" s="184">
        <f t="shared" si="2"/>
        <v>0</v>
      </c>
      <c r="U22" s="184">
        <f t="shared" si="2"/>
        <v>0</v>
      </c>
      <c r="V22" s="184">
        <f t="shared" si="2"/>
        <v>0</v>
      </c>
    </row>
    <row r="23" spans="1:22" ht="12.75" customHeight="1">
      <c r="A23" s="125"/>
      <c r="B23" s="126" t="s">
        <v>5</v>
      </c>
      <c r="C23" s="127"/>
      <c r="D23" s="127"/>
      <c r="E23" s="127"/>
      <c r="F23" s="127"/>
      <c r="G23" s="127"/>
      <c r="H23" s="127"/>
      <c r="I23" s="127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29"/>
    </row>
    <row r="24" spans="1:22" ht="30.75" customHeight="1">
      <c r="A24" s="125" t="s">
        <v>211</v>
      </c>
      <c r="B24" s="126" t="s">
        <v>212</v>
      </c>
      <c r="C24" s="127" t="s">
        <v>10</v>
      </c>
      <c r="D24" s="127"/>
      <c r="E24" s="127"/>
      <c r="F24" s="127"/>
      <c r="G24" s="127"/>
      <c r="H24" s="127"/>
      <c r="I24" s="127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29"/>
    </row>
    <row r="25" spans="1:22" ht="12.75" customHeight="1">
      <c r="A25" s="125"/>
      <c r="B25" s="126" t="s">
        <v>5</v>
      </c>
      <c r="C25" s="127"/>
      <c r="D25" s="127"/>
      <c r="E25" s="127"/>
      <c r="F25" s="127"/>
      <c r="G25" s="127"/>
      <c r="H25" s="127"/>
      <c r="I25" s="127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29"/>
    </row>
    <row r="26" spans="1:22" ht="29.25" customHeight="1">
      <c r="A26" s="125" t="s">
        <v>213</v>
      </c>
      <c r="B26" s="183" t="s">
        <v>214</v>
      </c>
      <c r="C26" s="127" t="s">
        <v>215</v>
      </c>
      <c r="D26" s="127"/>
      <c r="E26" s="127"/>
      <c r="F26" s="127"/>
      <c r="G26" s="127"/>
      <c r="H26" s="127"/>
      <c r="I26" s="127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29"/>
    </row>
    <row r="27" spans="1:22" s="118" customFormat="1" ht="43.5" customHeight="1">
      <c r="A27" s="161" t="s">
        <v>216</v>
      </c>
      <c r="B27" s="176" t="s">
        <v>373</v>
      </c>
      <c r="C27" s="160" t="s">
        <v>10</v>
      </c>
      <c r="D27" s="184">
        <f>+D34</f>
        <v>242745.45899999997</v>
      </c>
      <c r="E27" s="177">
        <f>+E34</f>
        <v>0</v>
      </c>
      <c r="F27" s="177">
        <f aca="true" t="shared" si="3" ref="F27:V27">+F34</f>
        <v>242745.45899999997</v>
      </c>
      <c r="G27" s="184">
        <f>+G30+G34-G33</f>
        <v>0</v>
      </c>
      <c r="H27" s="184">
        <f>+H30+H34-H33</f>
        <v>0</v>
      </c>
      <c r="I27" s="184">
        <f>+I30+I34-I33</f>
        <v>0</v>
      </c>
      <c r="J27" s="177">
        <f t="shared" si="3"/>
        <v>0</v>
      </c>
      <c r="K27" s="177">
        <f t="shared" si="3"/>
        <v>0</v>
      </c>
      <c r="L27" s="177">
        <f t="shared" si="3"/>
        <v>0</v>
      </c>
      <c r="M27" s="177">
        <f t="shared" si="3"/>
        <v>0</v>
      </c>
      <c r="N27" s="177">
        <f t="shared" si="3"/>
        <v>0</v>
      </c>
      <c r="O27" s="177">
        <f t="shared" si="3"/>
        <v>0</v>
      </c>
      <c r="P27" s="177">
        <f t="shared" si="3"/>
        <v>0</v>
      </c>
      <c r="Q27" s="177">
        <f t="shared" si="3"/>
        <v>0</v>
      </c>
      <c r="R27" s="177">
        <f t="shared" si="3"/>
        <v>0</v>
      </c>
      <c r="S27" s="177">
        <f t="shared" si="3"/>
        <v>0</v>
      </c>
      <c r="T27" s="177">
        <f t="shared" si="3"/>
        <v>0</v>
      </c>
      <c r="U27" s="177">
        <f t="shared" si="3"/>
        <v>0</v>
      </c>
      <c r="V27" s="177">
        <f t="shared" si="3"/>
        <v>0</v>
      </c>
    </row>
    <row r="28" spans="1:22" ht="34.5" customHeight="1">
      <c r="A28" s="115" t="s">
        <v>1</v>
      </c>
      <c r="B28" s="114" t="s">
        <v>192</v>
      </c>
      <c r="C28" s="159" t="s">
        <v>193</v>
      </c>
      <c r="D28" s="159"/>
      <c r="E28" s="159"/>
      <c r="F28" s="159"/>
      <c r="G28" s="159"/>
      <c r="H28" s="159"/>
      <c r="I28" s="159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29"/>
    </row>
    <row r="29" spans="1:22" ht="12.75" customHeight="1">
      <c r="A29" s="125"/>
      <c r="B29" s="126" t="s">
        <v>5</v>
      </c>
      <c r="C29" s="127"/>
      <c r="D29" s="127"/>
      <c r="E29" s="127"/>
      <c r="F29" s="127"/>
      <c r="G29" s="127"/>
      <c r="H29" s="127"/>
      <c r="I29" s="127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29"/>
    </row>
    <row r="30" spans="1:22" ht="33" customHeight="1">
      <c r="A30" s="125" t="s">
        <v>217</v>
      </c>
      <c r="B30" s="126" t="s">
        <v>218</v>
      </c>
      <c r="C30" s="127" t="s">
        <v>219</v>
      </c>
      <c r="D30" s="127"/>
      <c r="E30" s="127"/>
      <c r="F30" s="127"/>
      <c r="G30" s="160">
        <v>0</v>
      </c>
      <c r="H30" s="160">
        <v>0</v>
      </c>
      <c r="I30" s="127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29"/>
    </row>
    <row r="31" spans="1:22" ht="18" customHeight="1">
      <c r="A31" s="125"/>
      <c r="B31" s="126" t="s">
        <v>191</v>
      </c>
      <c r="C31" s="127"/>
      <c r="D31" s="127"/>
      <c r="E31" s="127"/>
      <c r="F31" s="127"/>
      <c r="G31" s="127"/>
      <c r="H31" s="127"/>
      <c r="I31" s="127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29"/>
    </row>
    <row r="32" spans="1:22" ht="48.75" customHeight="1" thickBot="1">
      <c r="A32" s="125" t="s">
        <v>220</v>
      </c>
      <c r="B32" s="183" t="s">
        <v>221</v>
      </c>
      <c r="C32" s="127" t="s">
        <v>10</v>
      </c>
      <c r="D32" s="127"/>
      <c r="E32" s="127"/>
      <c r="F32" s="127"/>
      <c r="G32" s="185">
        <v>0</v>
      </c>
      <c r="H32" s="186">
        <v>0</v>
      </c>
      <c r="I32" s="127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29"/>
    </row>
    <row r="33" spans="1:22" ht="26.25" customHeight="1">
      <c r="A33" s="125" t="s">
        <v>222</v>
      </c>
      <c r="B33" s="183" t="s">
        <v>223</v>
      </c>
      <c r="C33" s="127" t="s">
        <v>10</v>
      </c>
      <c r="D33" s="127"/>
      <c r="E33" s="127"/>
      <c r="F33" s="127"/>
      <c r="G33" s="187">
        <v>0</v>
      </c>
      <c r="H33" s="188">
        <v>0</v>
      </c>
      <c r="I33" s="127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29"/>
    </row>
    <row r="34" spans="1:22" ht="27.75" customHeight="1">
      <c r="A34" s="125" t="s">
        <v>224</v>
      </c>
      <c r="B34" s="126" t="s">
        <v>225</v>
      </c>
      <c r="C34" s="127" t="s">
        <v>226</v>
      </c>
      <c r="D34" s="142">
        <f>+F34</f>
        <v>242745.45899999997</v>
      </c>
      <c r="E34" s="160"/>
      <c r="F34" s="142">
        <f>+F36+F37</f>
        <v>242745.45899999997</v>
      </c>
      <c r="G34" s="142">
        <f aca="true" t="shared" si="4" ref="G34:V34">+G36+G37</f>
        <v>0</v>
      </c>
      <c r="H34" s="142"/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>
        <f t="shared" si="4"/>
        <v>0</v>
      </c>
      <c r="P34" s="142">
        <f t="shared" si="4"/>
        <v>0</v>
      </c>
      <c r="Q34" s="142">
        <f t="shared" si="4"/>
        <v>0</v>
      </c>
      <c r="R34" s="142">
        <f t="shared" si="4"/>
        <v>0</v>
      </c>
      <c r="S34" s="142">
        <f t="shared" si="4"/>
        <v>0</v>
      </c>
      <c r="T34" s="142">
        <f t="shared" si="4"/>
        <v>0</v>
      </c>
      <c r="U34" s="142">
        <f t="shared" si="4"/>
        <v>0</v>
      </c>
      <c r="V34" s="142">
        <f t="shared" si="4"/>
        <v>0</v>
      </c>
    </row>
    <row r="35" spans="1:22" ht="12.75" customHeight="1">
      <c r="A35" s="125"/>
      <c r="B35" s="126" t="s">
        <v>191</v>
      </c>
      <c r="C35" s="127"/>
      <c r="D35" s="160"/>
      <c r="E35" s="160"/>
      <c r="F35" s="160"/>
      <c r="G35" s="127"/>
      <c r="H35" s="127"/>
      <c r="I35" s="127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29"/>
    </row>
    <row r="36" spans="1:22" ht="36.75" customHeight="1" thickBot="1">
      <c r="A36" s="125" t="s">
        <v>227</v>
      </c>
      <c r="B36" s="183" t="s">
        <v>228</v>
      </c>
      <c r="C36" s="127" t="s">
        <v>10</v>
      </c>
      <c r="D36" s="189">
        <f>+F36</f>
        <v>88950.928</v>
      </c>
      <c r="E36" s="190" t="s">
        <v>372</v>
      </c>
      <c r="F36" s="191">
        <v>88950.928</v>
      </c>
      <c r="G36" s="192">
        <f>+I36</f>
        <v>0</v>
      </c>
      <c r="H36" s="193" t="s">
        <v>372</v>
      </c>
      <c r="I36" s="191">
        <v>0</v>
      </c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29"/>
    </row>
    <row r="37" spans="1:22" ht="36.75" customHeight="1" thickBot="1">
      <c r="A37" s="146" t="s">
        <v>229</v>
      </c>
      <c r="B37" s="194" t="s">
        <v>230</v>
      </c>
      <c r="C37" s="148" t="s">
        <v>10</v>
      </c>
      <c r="D37" s="189">
        <f>+F37</f>
        <v>153794.531</v>
      </c>
      <c r="E37" s="195" t="s">
        <v>372</v>
      </c>
      <c r="F37" s="196">
        <v>153794.531</v>
      </c>
      <c r="G37" s="192">
        <f>+I37</f>
        <v>0</v>
      </c>
      <c r="H37" s="197" t="s">
        <v>372</v>
      </c>
      <c r="I37" s="196">
        <v>0</v>
      </c>
      <c r="J37" s="199">
        <f>+K37+L37</f>
        <v>0</v>
      </c>
      <c r="K37" s="198"/>
      <c r="L37" s="133">
        <v>0</v>
      </c>
      <c r="M37" s="198"/>
      <c r="N37" s="198"/>
      <c r="O37" s="198"/>
      <c r="P37" s="198"/>
      <c r="Q37" s="198"/>
      <c r="R37" s="198"/>
      <c r="S37" s="198"/>
      <c r="T37" s="198"/>
      <c r="U37" s="198"/>
      <c r="V37" s="154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04"/>
  <sheetViews>
    <sheetView zoomScale="120" zoomScaleNormal="120" zoomScalePageLayoutView="0" workbookViewId="0" topLeftCell="E185">
      <selection activeCell="Q200" sqref="Q200:R200"/>
    </sheetView>
  </sheetViews>
  <sheetFormatPr defaultColWidth="9.140625" defaultRowHeight="12"/>
  <cols>
    <col min="1" max="1" width="8.8515625" style="9" customWidth="1"/>
    <col min="2" max="3" width="5.8515625" style="9" customWidth="1"/>
    <col min="4" max="4" width="5.140625" style="10" customWidth="1"/>
    <col min="5" max="5" width="50.421875" style="11" customWidth="1"/>
    <col min="6" max="6" width="8.421875" style="10" customWidth="1"/>
    <col min="7" max="7" width="14.421875" style="10" customWidth="1"/>
    <col min="8" max="8" width="12.140625" style="10" customWidth="1"/>
    <col min="9" max="9" width="13.140625" style="10" customWidth="1"/>
    <col min="10" max="10" width="16.421875" style="10" customWidth="1"/>
    <col min="11" max="12" width="13.00390625" style="10" customWidth="1"/>
    <col min="13" max="13" width="16.421875" style="10" customWidth="1"/>
    <col min="14" max="14" width="17.28125" style="12" customWidth="1"/>
    <col min="15" max="15" width="13.8515625" style="12" customWidth="1"/>
    <col min="16" max="17" width="12.28125" style="12" customWidth="1"/>
    <col min="18" max="18" width="13.7109375" style="12" customWidth="1"/>
    <col min="19" max="19" width="15.00390625" style="12" customWidth="1"/>
    <col min="20" max="20" width="17.28125" style="12" customWidth="1"/>
    <col min="21" max="21" width="14.28125" style="12" customWidth="1"/>
    <col min="22" max="22" width="15.421875" style="12" customWidth="1"/>
    <col min="23" max="23" width="17.28125" style="12" customWidth="1"/>
    <col min="24" max="24" width="14.28125" style="12" customWidth="1"/>
    <col min="25" max="25" width="24.7109375" style="13" customWidth="1"/>
    <col min="26" max="16384" width="9.28125" style="13" customWidth="1"/>
  </cols>
  <sheetData>
    <row r="1" ht="17.25" customHeight="1"/>
    <row r="2" spans="15:26" ht="19.5" customHeight="1">
      <c r="O2" s="10"/>
      <c r="P2" s="10"/>
      <c r="Q2" s="10"/>
      <c r="R2" s="10"/>
      <c r="U2" s="10"/>
      <c r="X2" s="10"/>
      <c r="Y2" s="168" t="s">
        <v>234</v>
      </c>
      <c r="Z2" s="14"/>
    </row>
    <row r="3" spans="14:24" ht="12.75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41.25" customHeight="1">
      <c r="A4" s="218" t="s">
        <v>237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</row>
    <row r="5" spans="14:25" ht="21" customHeight="1" thickBot="1">
      <c r="N5" s="157"/>
      <c r="Y5" s="15" t="s">
        <v>0</v>
      </c>
    </row>
    <row r="6" spans="1:25" s="17" customFormat="1" ht="22.5" customHeight="1">
      <c r="A6" s="221" t="s">
        <v>1</v>
      </c>
      <c r="B6" s="223" t="s">
        <v>185</v>
      </c>
      <c r="C6" s="223" t="s">
        <v>186</v>
      </c>
      <c r="D6" s="223" t="s">
        <v>187</v>
      </c>
      <c r="E6" s="219" t="s">
        <v>231</v>
      </c>
      <c r="F6" s="216" t="s">
        <v>3</v>
      </c>
      <c r="G6" s="216" t="s">
        <v>238</v>
      </c>
      <c r="H6" s="216"/>
      <c r="I6" s="216"/>
      <c r="J6" s="216" t="s">
        <v>239</v>
      </c>
      <c r="K6" s="216"/>
      <c r="L6" s="216"/>
      <c r="M6" s="216" t="s">
        <v>183</v>
      </c>
      <c r="N6" s="216"/>
      <c r="O6" s="216"/>
      <c r="P6" s="219" t="s">
        <v>240</v>
      </c>
      <c r="Q6" s="219"/>
      <c r="R6" s="219"/>
      <c r="S6" s="216" t="s">
        <v>233</v>
      </c>
      <c r="T6" s="216"/>
      <c r="U6" s="216"/>
      <c r="V6" s="216" t="s">
        <v>241</v>
      </c>
      <c r="W6" s="216"/>
      <c r="X6" s="216"/>
      <c r="Y6" s="16" t="s">
        <v>232</v>
      </c>
    </row>
    <row r="7" spans="1:25" s="17" customFormat="1" ht="18.75" customHeight="1">
      <c r="A7" s="222"/>
      <c r="B7" s="224"/>
      <c r="C7" s="224"/>
      <c r="D7" s="224"/>
      <c r="E7" s="220"/>
      <c r="F7" s="217"/>
      <c r="G7" s="215" t="s">
        <v>4</v>
      </c>
      <c r="H7" s="215" t="s">
        <v>5</v>
      </c>
      <c r="I7" s="215"/>
      <c r="J7" s="215" t="s">
        <v>4</v>
      </c>
      <c r="K7" s="215" t="s">
        <v>5</v>
      </c>
      <c r="L7" s="215"/>
      <c r="M7" s="215" t="s">
        <v>4</v>
      </c>
      <c r="N7" s="215" t="s">
        <v>5</v>
      </c>
      <c r="O7" s="215"/>
      <c r="P7" s="215" t="s">
        <v>4</v>
      </c>
      <c r="Q7" s="215" t="s">
        <v>5</v>
      </c>
      <c r="R7" s="215"/>
      <c r="S7" s="215" t="s">
        <v>4</v>
      </c>
      <c r="T7" s="215" t="s">
        <v>5</v>
      </c>
      <c r="U7" s="215"/>
      <c r="V7" s="215" t="s">
        <v>4</v>
      </c>
      <c r="W7" s="215" t="s">
        <v>5</v>
      </c>
      <c r="X7" s="215"/>
      <c r="Y7" s="206" t="s">
        <v>242</v>
      </c>
    </row>
    <row r="8" spans="1:25" s="17" customFormat="1" ht="33.75" customHeight="1">
      <c r="A8" s="222"/>
      <c r="B8" s="224"/>
      <c r="C8" s="224"/>
      <c r="D8" s="224"/>
      <c r="E8" s="220"/>
      <c r="F8" s="217"/>
      <c r="G8" s="215"/>
      <c r="H8" s="18" t="s">
        <v>6</v>
      </c>
      <c r="I8" s="18" t="s">
        <v>7</v>
      </c>
      <c r="J8" s="215"/>
      <c r="K8" s="18" t="s">
        <v>6</v>
      </c>
      <c r="L8" s="18" t="s">
        <v>7</v>
      </c>
      <c r="M8" s="215"/>
      <c r="N8" s="18" t="s">
        <v>6</v>
      </c>
      <c r="O8" s="18" t="s">
        <v>7</v>
      </c>
      <c r="P8" s="215"/>
      <c r="Q8" s="18" t="s">
        <v>6</v>
      </c>
      <c r="R8" s="18" t="s">
        <v>7</v>
      </c>
      <c r="S8" s="215"/>
      <c r="T8" s="18" t="s">
        <v>6</v>
      </c>
      <c r="U8" s="18" t="s">
        <v>7</v>
      </c>
      <c r="V8" s="215"/>
      <c r="W8" s="18" t="s">
        <v>6</v>
      </c>
      <c r="X8" s="18" t="s">
        <v>7</v>
      </c>
      <c r="Y8" s="206"/>
    </row>
    <row r="9" spans="1:25" ht="12.75" customHeight="1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10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14</v>
      </c>
      <c r="U9" s="20">
        <v>21</v>
      </c>
      <c r="V9" s="20">
        <v>19</v>
      </c>
      <c r="W9" s="20">
        <v>14</v>
      </c>
      <c r="X9" s="20">
        <v>21</v>
      </c>
      <c r="Y9" s="21">
        <v>22</v>
      </c>
    </row>
    <row r="10" spans="1:25" s="28" customFormat="1" ht="21" customHeight="1">
      <c r="A10" s="22" t="s">
        <v>10</v>
      </c>
      <c r="B10" s="23" t="s">
        <v>10</v>
      </c>
      <c r="C10" s="23" t="s">
        <v>10</v>
      </c>
      <c r="D10" s="23" t="s">
        <v>10</v>
      </c>
      <c r="E10" s="24" t="s">
        <v>188</v>
      </c>
      <c r="F10" s="25"/>
      <c r="G10" s="26">
        <f aca="true" t="shared" si="0" ref="G10:U10">+G11+G59+G70+G78+G102+G133+G149+G157+G171+G188+G195</f>
        <v>1321482.989</v>
      </c>
      <c r="H10" s="26">
        <f t="shared" si="0"/>
        <v>978159.5749999998</v>
      </c>
      <c r="I10" s="25">
        <f t="shared" si="0"/>
        <v>343323.414</v>
      </c>
      <c r="J10" s="25">
        <f t="shared" si="0"/>
        <v>1470000</v>
      </c>
      <c r="K10" s="25">
        <f t="shared" si="0"/>
        <v>1470000</v>
      </c>
      <c r="L10" s="27">
        <f t="shared" si="0"/>
        <v>0</v>
      </c>
      <c r="M10" s="27">
        <f t="shared" si="0"/>
        <v>1630000</v>
      </c>
      <c r="N10" s="25">
        <f t="shared" si="0"/>
        <v>1630000</v>
      </c>
      <c r="O10" s="27">
        <f t="shared" si="0"/>
        <v>0</v>
      </c>
      <c r="P10" s="25">
        <f t="shared" si="0"/>
        <v>159999.99999999997</v>
      </c>
      <c r="Q10" s="25">
        <f t="shared" si="0"/>
        <v>159999.99999999997</v>
      </c>
      <c r="R10" s="27">
        <f t="shared" si="0"/>
        <v>0</v>
      </c>
      <c r="S10" s="27">
        <f t="shared" si="0"/>
        <v>1805000</v>
      </c>
      <c r="T10" s="27">
        <f t="shared" si="0"/>
        <v>1805000</v>
      </c>
      <c r="U10" s="27">
        <f t="shared" si="0"/>
        <v>0</v>
      </c>
      <c r="V10" s="27">
        <f>+V11+V59+V70+V78+V102+V133+V149+V157+V171+V188+V195</f>
        <v>1902000</v>
      </c>
      <c r="W10" s="27">
        <f>+W11+W59+W70+W78+W102+W133+W149+W157+W171+W188+W195</f>
        <v>1902000</v>
      </c>
      <c r="X10" s="27">
        <f>+X11+X59+X70+X78+X102+X133+X149+X157+X171+X188+X195</f>
        <v>0</v>
      </c>
      <c r="Y10" s="25"/>
    </row>
    <row r="11" spans="1:25" s="34" customFormat="1" ht="52.5" customHeight="1">
      <c r="A11" s="29">
        <v>2100</v>
      </c>
      <c r="B11" s="30" t="s">
        <v>189</v>
      </c>
      <c r="C11" s="31" t="s">
        <v>190</v>
      </c>
      <c r="D11" s="32" t="s">
        <v>190</v>
      </c>
      <c r="E11" s="33" t="s">
        <v>318</v>
      </c>
      <c r="F11" s="25"/>
      <c r="G11" s="25">
        <f aca="true" t="shared" si="1" ref="G11:O11">+G13+G39</f>
        <v>511134.56999999995</v>
      </c>
      <c r="H11" s="25">
        <f t="shared" si="1"/>
        <v>366578.96699999995</v>
      </c>
      <c r="I11" s="25">
        <f t="shared" si="1"/>
        <v>144555.603</v>
      </c>
      <c r="J11" s="25">
        <f t="shared" si="1"/>
        <v>635633.85</v>
      </c>
      <c r="K11" s="25">
        <f t="shared" si="1"/>
        <v>596633.85</v>
      </c>
      <c r="L11" s="25">
        <f t="shared" si="1"/>
        <v>39000</v>
      </c>
      <c r="M11" s="25">
        <f t="shared" si="1"/>
        <v>645047.85</v>
      </c>
      <c r="N11" s="25">
        <f t="shared" si="1"/>
        <v>606047.85</v>
      </c>
      <c r="O11" s="25">
        <f t="shared" si="1"/>
        <v>39000</v>
      </c>
      <c r="P11" s="25">
        <f aca="true" t="shared" si="2" ref="P11:R78">+M11-J11</f>
        <v>9414</v>
      </c>
      <c r="Q11" s="25">
        <f t="shared" si="2"/>
        <v>9414</v>
      </c>
      <c r="R11" s="25">
        <f t="shared" si="2"/>
        <v>0</v>
      </c>
      <c r="S11" s="27">
        <f aca="true" t="shared" si="3" ref="S11:X11">+S13+S39</f>
        <v>681807.85</v>
      </c>
      <c r="T11" s="27">
        <f t="shared" si="3"/>
        <v>632807.85</v>
      </c>
      <c r="U11" s="25">
        <f t="shared" si="3"/>
        <v>49000</v>
      </c>
      <c r="V11" s="25">
        <f t="shared" si="3"/>
        <v>718407.85</v>
      </c>
      <c r="W11" s="25">
        <f t="shared" si="3"/>
        <v>669407.85</v>
      </c>
      <c r="X11" s="25">
        <f t="shared" si="3"/>
        <v>49000</v>
      </c>
      <c r="Y11" s="25"/>
    </row>
    <row r="12" spans="1:25" s="39" customFormat="1" ht="12.75">
      <c r="A12" s="6"/>
      <c r="B12" s="35"/>
      <c r="C12" s="36"/>
      <c r="D12" s="36"/>
      <c r="E12" s="37" t="s">
        <v>267</v>
      </c>
      <c r="F12" s="37"/>
      <c r="G12" s="38"/>
      <c r="H12" s="3"/>
      <c r="I12" s="3"/>
      <c r="J12" s="25"/>
      <c r="K12" s="25"/>
      <c r="L12" s="25"/>
      <c r="M12" s="25"/>
      <c r="N12" s="25"/>
      <c r="O12" s="25"/>
      <c r="P12" s="25">
        <f t="shared" si="2"/>
        <v>0</v>
      </c>
      <c r="Q12" s="25">
        <f t="shared" si="2"/>
        <v>0</v>
      </c>
      <c r="R12" s="25">
        <f t="shared" si="2"/>
        <v>0</v>
      </c>
      <c r="S12" s="25"/>
      <c r="T12" s="25"/>
      <c r="U12" s="25"/>
      <c r="V12" s="25"/>
      <c r="W12" s="25"/>
      <c r="X12" s="25"/>
      <c r="Y12" s="25"/>
    </row>
    <row r="13" spans="1:25" s="39" customFormat="1" ht="46.5" customHeight="1">
      <c r="A13" s="6">
        <v>2110</v>
      </c>
      <c r="B13" s="35" t="s">
        <v>189</v>
      </c>
      <c r="C13" s="36">
        <v>1</v>
      </c>
      <c r="D13" s="36">
        <v>0</v>
      </c>
      <c r="E13" s="40" t="s">
        <v>268</v>
      </c>
      <c r="F13" s="40"/>
      <c r="G13" s="38">
        <f>+H13+I13</f>
        <v>324586.68899999995</v>
      </c>
      <c r="H13" s="41">
        <f aca="true" t="shared" si="4" ref="H13:O13">+H15</f>
        <v>323964.88899999997</v>
      </c>
      <c r="I13" s="41">
        <f t="shared" si="4"/>
        <v>621.8</v>
      </c>
      <c r="J13" s="41">
        <f t="shared" si="4"/>
        <v>523780</v>
      </c>
      <c r="K13" s="41">
        <f t="shared" si="4"/>
        <v>514780</v>
      </c>
      <c r="L13" s="41">
        <f t="shared" si="4"/>
        <v>9000</v>
      </c>
      <c r="M13" s="41">
        <f t="shared" si="4"/>
        <v>519954</v>
      </c>
      <c r="N13" s="41">
        <f t="shared" si="4"/>
        <v>514954</v>
      </c>
      <c r="O13" s="41">
        <f t="shared" si="4"/>
        <v>5000</v>
      </c>
      <c r="P13" s="25">
        <f t="shared" si="2"/>
        <v>-3826</v>
      </c>
      <c r="Q13" s="25">
        <f t="shared" si="2"/>
        <v>174</v>
      </c>
      <c r="R13" s="25">
        <f t="shared" si="2"/>
        <v>-4000</v>
      </c>
      <c r="S13" s="41">
        <f aca="true" t="shared" si="5" ref="S13:X13">+S15</f>
        <v>543954</v>
      </c>
      <c r="T13" s="41">
        <f t="shared" si="5"/>
        <v>534954</v>
      </c>
      <c r="U13" s="41">
        <f t="shared" si="5"/>
        <v>9000</v>
      </c>
      <c r="V13" s="41">
        <f t="shared" si="5"/>
        <v>570554</v>
      </c>
      <c r="W13" s="41">
        <f t="shared" si="5"/>
        <v>561554</v>
      </c>
      <c r="X13" s="41">
        <f t="shared" si="5"/>
        <v>9000</v>
      </c>
      <c r="Y13" s="25"/>
    </row>
    <row r="14" spans="1:25" ht="15" customHeight="1">
      <c r="A14" s="6"/>
      <c r="B14" s="35"/>
      <c r="C14" s="36"/>
      <c r="D14" s="36"/>
      <c r="E14" s="37" t="s">
        <v>269</v>
      </c>
      <c r="F14" s="37"/>
      <c r="G14" s="38"/>
      <c r="H14" s="3"/>
      <c r="I14" s="3"/>
      <c r="J14" s="25"/>
      <c r="K14" s="25"/>
      <c r="L14" s="25"/>
      <c r="M14" s="25"/>
      <c r="N14" s="25"/>
      <c r="O14" s="25"/>
      <c r="P14" s="25">
        <f t="shared" si="2"/>
        <v>0</v>
      </c>
      <c r="Q14" s="25">
        <f t="shared" si="2"/>
        <v>0</v>
      </c>
      <c r="R14" s="25">
        <f t="shared" si="2"/>
        <v>0</v>
      </c>
      <c r="S14" s="25"/>
      <c r="T14" s="25"/>
      <c r="U14" s="25"/>
      <c r="V14" s="25"/>
      <c r="W14" s="25"/>
      <c r="X14" s="25"/>
      <c r="Y14" s="25"/>
    </row>
    <row r="15" spans="1:25" ht="29.25" customHeight="1">
      <c r="A15" s="6">
        <v>2111</v>
      </c>
      <c r="B15" s="7" t="s">
        <v>189</v>
      </c>
      <c r="C15" s="8">
        <v>1</v>
      </c>
      <c r="D15" s="8">
        <v>1</v>
      </c>
      <c r="E15" s="37" t="s">
        <v>266</v>
      </c>
      <c r="F15" s="37"/>
      <c r="G15" s="38">
        <f>+H15+I15</f>
        <v>324586.68899999995</v>
      </c>
      <c r="H15" s="3">
        <f aca="true" t="shared" si="6" ref="H15:X15">+H17+H18+H19+H20+H21+H22+H23+H24+H25+H26+H27+H28+H29+H30+H31+H32+H33+H34+H35+H36+H37+H38</f>
        <v>323964.88899999997</v>
      </c>
      <c r="I15" s="3">
        <f t="shared" si="6"/>
        <v>621.8</v>
      </c>
      <c r="J15" s="3">
        <f t="shared" si="6"/>
        <v>523780</v>
      </c>
      <c r="K15" s="3">
        <f t="shared" si="6"/>
        <v>514780</v>
      </c>
      <c r="L15" s="3">
        <f t="shared" si="6"/>
        <v>9000</v>
      </c>
      <c r="M15" s="3">
        <f t="shared" si="6"/>
        <v>519954</v>
      </c>
      <c r="N15" s="3">
        <f t="shared" si="6"/>
        <v>514954</v>
      </c>
      <c r="O15" s="3">
        <f t="shared" si="6"/>
        <v>5000</v>
      </c>
      <c r="P15" s="3">
        <f t="shared" si="6"/>
        <v>-3826</v>
      </c>
      <c r="Q15" s="3">
        <f t="shared" si="6"/>
        <v>174</v>
      </c>
      <c r="R15" s="3">
        <f t="shared" si="6"/>
        <v>-4000</v>
      </c>
      <c r="S15" s="3">
        <f t="shared" si="6"/>
        <v>543954</v>
      </c>
      <c r="T15" s="3">
        <f t="shared" si="6"/>
        <v>534954</v>
      </c>
      <c r="U15" s="3">
        <f t="shared" si="6"/>
        <v>9000</v>
      </c>
      <c r="V15" s="3">
        <f t="shared" si="6"/>
        <v>570554</v>
      </c>
      <c r="W15" s="3">
        <f t="shared" si="6"/>
        <v>561554</v>
      </c>
      <c r="X15" s="3">
        <f t="shared" si="6"/>
        <v>9000</v>
      </c>
      <c r="Y15" s="25"/>
    </row>
    <row r="16" spans="1:25" ht="32.25" customHeight="1">
      <c r="A16" s="6"/>
      <c r="B16" s="7"/>
      <c r="C16" s="8"/>
      <c r="D16" s="8"/>
      <c r="E16" s="37" t="s">
        <v>245</v>
      </c>
      <c r="F16" s="37"/>
      <c r="G16" s="3"/>
      <c r="H16" s="3"/>
      <c r="I16" s="3"/>
      <c r="J16" s="25"/>
      <c r="K16" s="25"/>
      <c r="L16" s="25"/>
      <c r="M16" s="25"/>
      <c r="N16" s="25"/>
      <c r="O16" s="25"/>
      <c r="P16" s="25">
        <f t="shared" si="2"/>
        <v>0</v>
      </c>
      <c r="Q16" s="25">
        <f t="shared" si="2"/>
        <v>0</v>
      </c>
      <c r="R16" s="25">
        <f t="shared" si="2"/>
        <v>0</v>
      </c>
      <c r="S16" s="25"/>
      <c r="T16" s="25"/>
      <c r="U16" s="25"/>
      <c r="V16" s="25"/>
      <c r="W16" s="25"/>
      <c r="X16" s="25"/>
      <c r="Y16" s="25"/>
    </row>
    <row r="17" spans="1:25" ht="17.25" customHeight="1">
      <c r="A17" s="6"/>
      <c r="B17" s="7"/>
      <c r="C17" s="8"/>
      <c r="D17" s="8"/>
      <c r="E17" s="37" t="s">
        <v>270</v>
      </c>
      <c r="F17" s="37">
        <v>4111</v>
      </c>
      <c r="G17" s="3">
        <f>+H17+I17</f>
        <v>221061.805</v>
      </c>
      <c r="H17" s="3">
        <v>221061.805</v>
      </c>
      <c r="I17" s="3"/>
      <c r="J17" s="3">
        <f>+K17+L17</f>
        <v>335000</v>
      </c>
      <c r="K17" s="3">
        <v>335000</v>
      </c>
      <c r="L17" s="3"/>
      <c r="M17" s="3">
        <f>+N17+O17</f>
        <v>335000</v>
      </c>
      <c r="N17" s="3">
        <v>335000</v>
      </c>
      <c r="O17" s="3"/>
      <c r="P17" s="25">
        <f t="shared" si="2"/>
        <v>0</v>
      </c>
      <c r="Q17" s="25">
        <f t="shared" si="2"/>
        <v>0</v>
      </c>
      <c r="R17" s="25">
        <f t="shared" si="2"/>
        <v>0</v>
      </c>
      <c r="S17" s="3">
        <f>+T17+U17</f>
        <v>335000</v>
      </c>
      <c r="T17" s="3">
        <v>335000</v>
      </c>
      <c r="U17" s="3"/>
      <c r="V17" s="3">
        <f>+W17+X17</f>
        <v>351600</v>
      </c>
      <c r="W17" s="3">
        <v>351600</v>
      </c>
      <c r="X17" s="3"/>
      <c r="Y17" s="25"/>
    </row>
    <row r="18" spans="1:25" ht="17.25" customHeight="1">
      <c r="A18" s="6"/>
      <c r="B18" s="7"/>
      <c r="C18" s="8"/>
      <c r="D18" s="8"/>
      <c r="E18" s="37" t="s">
        <v>271</v>
      </c>
      <c r="F18" s="37">
        <v>4112</v>
      </c>
      <c r="G18" s="3">
        <f aca="true" t="shared" si="7" ref="G18:G37">I18+H18</f>
        <v>64760.592</v>
      </c>
      <c r="H18" s="3">
        <v>64760.592</v>
      </c>
      <c r="I18" s="3"/>
      <c r="J18" s="3">
        <f aca="true" t="shared" si="8" ref="J18:J37">L18+K18</f>
        <v>104000</v>
      </c>
      <c r="K18" s="3">
        <v>104000</v>
      </c>
      <c r="L18" s="3"/>
      <c r="M18" s="3">
        <f aca="true" t="shared" si="9" ref="M18:M37">O18+N18</f>
        <v>104000</v>
      </c>
      <c r="N18" s="3">
        <v>104000</v>
      </c>
      <c r="O18" s="3"/>
      <c r="P18" s="25">
        <f t="shared" si="2"/>
        <v>0</v>
      </c>
      <c r="Q18" s="25">
        <f t="shared" si="2"/>
        <v>0</v>
      </c>
      <c r="R18" s="25">
        <f t="shared" si="2"/>
        <v>0</v>
      </c>
      <c r="S18" s="3">
        <f aca="true" t="shared" si="10" ref="S18:S37">U18+T18</f>
        <v>124000</v>
      </c>
      <c r="T18" s="3">
        <v>124000</v>
      </c>
      <c r="U18" s="3"/>
      <c r="V18" s="3">
        <f aca="true" t="shared" si="11" ref="V18:V37">X18+W18</f>
        <v>124000</v>
      </c>
      <c r="W18" s="3">
        <f>+T18</f>
        <v>124000</v>
      </c>
      <c r="X18" s="3"/>
      <c r="Y18" s="25"/>
    </row>
    <row r="19" spans="1:25" ht="17.25" customHeight="1">
      <c r="A19" s="6"/>
      <c r="B19" s="7"/>
      <c r="C19" s="8"/>
      <c r="D19" s="8"/>
      <c r="E19" s="37" t="s">
        <v>272</v>
      </c>
      <c r="F19" s="37">
        <v>4115</v>
      </c>
      <c r="G19" s="3">
        <f t="shared" si="7"/>
        <v>9532.347</v>
      </c>
      <c r="H19" s="3">
        <v>9532.347</v>
      </c>
      <c r="I19" s="3"/>
      <c r="J19" s="3">
        <f t="shared" si="8"/>
        <v>10000</v>
      </c>
      <c r="K19" s="3">
        <v>10000</v>
      </c>
      <c r="L19" s="3"/>
      <c r="M19" s="3">
        <f t="shared" si="9"/>
        <v>10000</v>
      </c>
      <c r="N19" s="3">
        <v>10000</v>
      </c>
      <c r="O19" s="3"/>
      <c r="P19" s="25">
        <f t="shared" si="2"/>
        <v>0</v>
      </c>
      <c r="Q19" s="25">
        <f t="shared" si="2"/>
        <v>0</v>
      </c>
      <c r="R19" s="25">
        <f t="shared" si="2"/>
        <v>0</v>
      </c>
      <c r="S19" s="3">
        <f t="shared" si="10"/>
        <v>10000</v>
      </c>
      <c r="T19" s="3">
        <v>10000</v>
      </c>
      <c r="U19" s="3"/>
      <c r="V19" s="3">
        <f t="shared" si="11"/>
        <v>10000</v>
      </c>
      <c r="W19" s="3">
        <v>10000</v>
      </c>
      <c r="X19" s="3"/>
      <c r="Y19" s="25"/>
    </row>
    <row r="20" spans="1:25" ht="17.25" customHeight="1">
      <c r="A20" s="6"/>
      <c r="B20" s="7"/>
      <c r="C20" s="8"/>
      <c r="D20" s="8"/>
      <c r="E20" s="37" t="s">
        <v>273</v>
      </c>
      <c r="F20" s="37">
        <v>4211</v>
      </c>
      <c r="G20" s="3">
        <f t="shared" si="7"/>
        <v>0</v>
      </c>
      <c r="H20" s="3">
        <v>0</v>
      </c>
      <c r="I20" s="3"/>
      <c r="J20" s="3">
        <f t="shared" si="8"/>
        <v>2000</v>
      </c>
      <c r="K20" s="3">
        <v>2000</v>
      </c>
      <c r="L20" s="3"/>
      <c r="M20" s="3">
        <f t="shared" si="9"/>
        <v>2000</v>
      </c>
      <c r="N20" s="3">
        <v>2000</v>
      </c>
      <c r="O20" s="3"/>
      <c r="P20" s="25">
        <f t="shared" si="2"/>
        <v>0</v>
      </c>
      <c r="Q20" s="25">
        <f t="shared" si="2"/>
        <v>0</v>
      </c>
      <c r="R20" s="25">
        <f t="shared" si="2"/>
        <v>0</v>
      </c>
      <c r="S20" s="3">
        <f t="shared" si="10"/>
        <v>2000</v>
      </c>
      <c r="T20" s="3">
        <v>2000</v>
      </c>
      <c r="U20" s="3"/>
      <c r="V20" s="3">
        <f t="shared" si="11"/>
        <v>2000</v>
      </c>
      <c r="W20" s="3">
        <v>2000</v>
      </c>
      <c r="X20" s="3"/>
      <c r="Y20" s="25"/>
    </row>
    <row r="21" spans="1:25" ht="17.25" customHeight="1">
      <c r="A21" s="6"/>
      <c r="B21" s="7"/>
      <c r="C21" s="8"/>
      <c r="D21" s="8"/>
      <c r="E21" s="37" t="s">
        <v>274</v>
      </c>
      <c r="F21" s="37">
        <v>4212</v>
      </c>
      <c r="G21" s="3">
        <f t="shared" si="7"/>
        <v>6938.46</v>
      </c>
      <c r="H21" s="3">
        <v>6938.46</v>
      </c>
      <c r="I21" s="3"/>
      <c r="J21" s="3">
        <f t="shared" si="8"/>
        <v>5000</v>
      </c>
      <c r="K21" s="3">
        <v>5000</v>
      </c>
      <c r="L21" s="3"/>
      <c r="M21" s="3">
        <f t="shared" si="9"/>
        <v>5000</v>
      </c>
      <c r="N21" s="3">
        <v>5000</v>
      </c>
      <c r="O21" s="3"/>
      <c r="P21" s="25">
        <f t="shared" si="2"/>
        <v>0</v>
      </c>
      <c r="Q21" s="25">
        <f t="shared" si="2"/>
        <v>0</v>
      </c>
      <c r="R21" s="25">
        <f t="shared" si="2"/>
        <v>0</v>
      </c>
      <c r="S21" s="3">
        <f t="shared" si="10"/>
        <v>5000</v>
      </c>
      <c r="T21" s="3">
        <v>5000</v>
      </c>
      <c r="U21" s="3"/>
      <c r="V21" s="3">
        <f t="shared" si="11"/>
        <v>5000</v>
      </c>
      <c r="W21" s="3">
        <v>5000</v>
      </c>
      <c r="X21" s="3"/>
      <c r="Y21" s="25"/>
    </row>
    <row r="22" spans="1:25" ht="17.25" customHeight="1">
      <c r="A22" s="6"/>
      <c r="B22" s="7"/>
      <c r="C22" s="8"/>
      <c r="D22" s="8"/>
      <c r="E22" s="37" t="s">
        <v>275</v>
      </c>
      <c r="F22" s="37">
        <v>4213</v>
      </c>
      <c r="G22" s="3">
        <f t="shared" si="7"/>
        <v>212.337</v>
      </c>
      <c r="H22" s="3">
        <v>212.337</v>
      </c>
      <c r="I22" s="3"/>
      <c r="J22" s="3">
        <f t="shared" si="8"/>
        <v>1000</v>
      </c>
      <c r="K22" s="3">
        <v>1000</v>
      </c>
      <c r="L22" s="3"/>
      <c r="M22" s="3">
        <f t="shared" si="9"/>
        <v>1000</v>
      </c>
      <c r="N22" s="3">
        <v>1000</v>
      </c>
      <c r="O22" s="3"/>
      <c r="P22" s="25">
        <f t="shared" si="2"/>
        <v>0</v>
      </c>
      <c r="Q22" s="25">
        <f t="shared" si="2"/>
        <v>0</v>
      </c>
      <c r="R22" s="25">
        <f t="shared" si="2"/>
        <v>0</v>
      </c>
      <c r="S22" s="3">
        <f t="shared" si="10"/>
        <v>1000</v>
      </c>
      <c r="T22" s="3">
        <v>1000</v>
      </c>
      <c r="U22" s="3"/>
      <c r="V22" s="3">
        <f t="shared" si="11"/>
        <v>1000</v>
      </c>
      <c r="W22" s="3">
        <v>1000</v>
      </c>
      <c r="X22" s="3"/>
      <c r="Y22" s="25"/>
    </row>
    <row r="23" spans="1:25" ht="17.25" customHeight="1">
      <c r="A23" s="6"/>
      <c r="B23" s="7"/>
      <c r="C23" s="8"/>
      <c r="D23" s="8"/>
      <c r="E23" s="37" t="s">
        <v>276</v>
      </c>
      <c r="F23" s="37">
        <v>4214</v>
      </c>
      <c r="G23" s="3">
        <f t="shared" si="7"/>
        <v>1883.887</v>
      </c>
      <c r="H23" s="3">
        <v>1883.887</v>
      </c>
      <c r="I23" s="3"/>
      <c r="J23" s="3">
        <f t="shared" si="8"/>
        <v>3000</v>
      </c>
      <c r="K23" s="3">
        <v>3000</v>
      </c>
      <c r="L23" s="3"/>
      <c r="M23" s="3">
        <f t="shared" si="9"/>
        <v>3064</v>
      </c>
      <c r="N23" s="3">
        <v>3064</v>
      </c>
      <c r="O23" s="3"/>
      <c r="P23" s="25">
        <f t="shared" si="2"/>
        <v>64</v>
      </c>
      <c r="Q23" s="25">
        <f t="shared" si="2"/>
        <v>64</v>
      </c>
      <c r="R23" s="25">
        <f t="shared" si="2"/>
        <v>0</v>
      </c>
      <c r="S23" s="3">
        <f t="shared" si="10"/>
        <v>3064</v>
      </c>
      <c r="T23" s="3">
        <v>3064</v>
      </c>
      <c r="U23" s="3"/>
      <c r="V23" s="3">
        <f t="shared" si="11"/>
        <v>3064</v>
      </c>
      <c r="W23" s="3">
        <v>3064</v>
      </c>
      <c r="X23" s="3"/>
      <c r="Y23" s="25"/>
    </row>
    <row r="24" spans="1:25" ht="17.25" customHeight="1">
      <c r="A24" s="6"/>
      <c r="B24" s="7"/>
      <c r="C24" s="8"/>
      <c r="D24" s="8"/>
      <c r="E24" s="37" t="s">
        <v>277</v>
      </c>
      <c r="F24" s="37">
        <v>4215</v>
      </c>
      <c r="G24" s="3">
        <f t="shared" si="7"/>
        <v>200</v>
      </c>
      <c r="H24" s="3">
        <v>200</v>
      </c>
      <c r="I24" s="3"/>
      <c r="J24" s="3">
        <f t="shared" si="8"/>
        <v>980</v>
      </c>
      <c r="K24" s="3">
        <v>980</v>
      </c>
      <c r="L24" s="3"/>
      <c r="M24" s="3">
        <f t="shared" si="9"/>
        <v>980</v>
      </c>
      <c r="N24" s="3">
        <v>980</v>
      </c>
      <c r="O24" s="3"/>
      <c r="P24" s="25">
        <f t="shared" si="2"/>
        <v>0</v>
      </c>
      <c r="Q24" s="25">
        <f t="shared" si="2"/>
        <v>0</v>
      </c>
      <c r="R24" s="25">
        <f t="shared" si="2"/>
        <v>0</v>
      </c>
      <c r="S24" s="3">
        <f t="shared" si="10"/>
        <v>980</v>
      </c>
      <c r="T24" s="3">
        <v>980</v>
      </c>
      <c r="U24" s="3"/>
      <c r="V24" s="3">
        <f t="shared" si="11"/>
        <v>10980</v>
      </c>
      <c r="W24" s="3">
        <v>10980</v>
      </c>
      <c r="X24" s="3"/>
      <c r="Y24" s="25"/>
    </row>
    <row r="25" spans="1:25" ht="15" customHeight="1">
      <c r="A25" s="6"/>
      <c r="B25" s="7"/>
      <c r="C25" s="8"/>
      <c r="D25" s="8"/>
      <c r="E25" s="37" t="s">
        <v>278</v>
      </c>
      <c r="F25" s="37">
        <v>4221</v>
      </c>
      <c r="G25" s="3">
        <f t="shared" si="7"/>
        <v>1927.2</v>
      </c>
      <c r="H25" s="3">
        <v>1927.2</v>
      </c>
      <c r="I25" s="3"/>
      <c r="J25" s="3">
        <f t="shared" si="8"/>
        <v>2000</v>
      </c>
      <c r="K25" s="3">
        <v>2000</v>
      </c>
      <c r="L25" s="3"/>
      <c r="M25" s="3">
        <f t="shared" si="9"/>
        <v>2000</v>
      </c>
      <c r="N25" s="3">
        <v>2000</v>
      </c>
      <c r="O25" s="3"/>
      <c r="P25" s="25">
        <f t="shared" si="2"/>
        <v>0</v>
      </c>
      <c r="Q25" s="25">
        <f t="shared" si="2"/>
        <v>0</v>
      </c>
      <c r="R25" s="25">
        <f t="shared" si="2"/>
        <v>0</v>
      </c>
      <c r="S25" s="3">
        <f t="shared" si="10"/>
        <v>2000</v>
      </c>
      <c r="T25" s="3">
        <v>2000</v>
      </c>
      <c r="U25" s="3"/>
      <c r="V25" s="3">
        <f t="shared" si="11"/>
        <v>2000</v>
      </c>
      <c r="W25" s="3">
        <v>2000</v>
      </c>
      <c r="X25" s="3"/>
      <c r="Y25" s="25"/>
    </row>
    <row r="26" spans="1:25" ht="15" customHeight="1">
      <c r="A26" s="6"/>
      <c r="B26" s="7"/>
      <c r="C26" s="8"/>
      <c r="D26" s="8"/>
      <c r="E26" s="37" t="s">
        <v>279</v>
      </c>
      <c r="F26" s="37">
        <v>4222</v>
      </c>
      <c r="G26" s="3">
        <f t="shared" si="7"/>
        <v>250.512</v>
      </c>
      <c r="H26" s="3">
        <v>250.512</v>
      </c>
      <c r="I26" s="3"/>
      <c r="J26" s="3">
        <f t="shared" si="8"/>
        <v>5000</v>
      </c>
      <c r="K26" s="3">
        <v>5000</v>
      </c>
      <c r="L26" s="3"/>
      <c r="M26" s="3">
        <f t="shared" si="9"/>
        <v>5000</v>
      </c>
      <c r="N26" s="3">
        <v>5000</v>
      </c>
      <c r="O26" s="3"/>
      <c r="P26" s="25">
        <f t="shared" si="2"/>
        <v>0</v>
      </c>
      <c r="Q26" s="25">
        <f t="shared" si="2"/>
        <v>0</v>
      </c>
      <c r="R26" s="25">
        <f t="shared" si="2"/>
        <v>0</v>
      </c>
      <c r="S26" s="3">
        <f t="shared" si="10"/>
        <v>5000</v>
      </c>
      <c r="T26" s="3">
        <v>5000</v>
      </c>
      <c r="U26" s="3"/>
      <c r="V26" s="3">
        <f t="shared" si="11"/>
        <v>5000</v>
      </c>
      <c r="W26" s="3">
        <v>5000</v>
      </c>
      <c r="X26" s="3"/>
      <c r="Y26" s="25"/>
    </row>
    <row r="27" spans="1:25" ht="15.75" customHeight="1">
      <c r="A27" s="6"/>
      <c r="B27" s="7"/>
      <c r="C27" s="8"/>
      <c r="D27" s="8"/>
      <c r="E27" s="37" t="s">
        <v>280</v>
      </c>
      <c r="F27" s="37">
        <v>4231</v>
      </c>
      <c r="G27" s="3">
        <f t="shared" si="7"/>
        <v>266.95</v>
      </c>
      <c r="H27" s="3">
        <v>266.95</v>
      </c>
      <c r="I27" s="3"/>
      <c r="J27" s="3">
        <f t="shared" si="8"/>
        <v>300</v>
      </c>
      <c r="K27" s="3">
        <v>300</v>
      </c>
      <c r="L27" s="3"/>
      <c r="M27" s="3">
        <f t="shared" si="9"/>
        <v>300</v>
      </c>
      <c r="N27" s="3">
        <v>300</v>
      </c>
      <c r="O27" s="3"/>
      <c r="P27" s="25">
        <f t="shared" si="2"/>
        <v>0</v>
      </c>
      <c r="Q27" s="25">
        <f t="shared" si="2"/>
        <v>0</v>
      </c>
      <c r="R27" s="25">
        <f t="shared" si="2"/>
        <v>0</v>
      </c>
      <c r="S27" s="3">
        <f t="shared" si="10"/>
        <v>300</v>
      </c>
      <c r="T27" s="3">
        <v>300</v>
      </c>
      <c r="U27" s="3"/>
      <c r="V27" s="3">
        <f t="shared" si="11"/>
        <v>300</v>
      </c>
      <c r="W27" s="3">
        <v>300</v>
      </c>
      <c r="X27" s="3"/>
      <c r="Y27" s="25"/>
    </row>
    <row r="28" spans="1:25" ht="17.25" customHeight="1">
      <c r="A28" s="6"/>
      <c r="B28" s="7"/>
      <c r="C28" s="8"/>
      <c r="D28" s="8"/>
      <c r="E28" s="37" t="s">
        <v>281</v>
      </c>
      <c r="F28" s="37">
        <v>4232</v>
      </c>
      <c r="G28" s="3">
        <f t="shared" si="7"/>
        <v>3672</v>
      </c>
      <c r="H28" s="3">
        <v>3672</v>
      </c>
      <c r="I28" s="3"/>
      <c r="J28" s="3">
        <f t="shared" si="8"/>
        <v>4000</v>
      </c>
      <c r="K28" s="3">
        <v>4000</v>
      </c>
      <c r="L28" s="3"/>
      <c r="M28" s="3">
        <f t="shared" si="9"/>
        <v>4110</v>
      </c>
      <c r="N28" s="3">
        <v>4110</v>
      </c>
      <c r="O28" s="3"/>
      <c r="P28" s="25">
        <f t="shared" si="2"/>
        <v>110</v>
      </c>
      <c r="Q28" s="25">
        <f t="shared" si="2"/>
        <v>110</v>
      </c>
      <c r="R28" s="25">
        <f t="shared" si="2"/>
        <v>0</v>
      </c>
      <c r="S28" s="3">
        <f t="shared" si="10"/>
        <v>4110</v>
      </c>
      <c r="T28" s="3">
        <v>4110</v>
      </c>
      <c r="U28" s="3"/>
      <c r="V28" s="3">
        <f t="shared" si="11"/>
        <v>4110</v>
      </c>
      <c r="W28" s="3">
        <v>4110</v>
      </c>
      <c r="X28" s="3"/>
      <c r="Y28" s="25"/>
    </row>
    <row r="29" spans="1:25" ht="30" customHeight="1">
      <c r="A29" s="6"/>
      <c r="B29" s="7"/>
      <c r="C29" s="8"/>
      <c r="D29" s="8"/>
      <c r="E29" s="37" t="s">
        <v>282</v>
      </c>
      <c r="F29" s="37">
        <v>4233</v>
      </c>
      <c r="G29" s="3">
        <f t="shared" si="7"/>
        <v>0</v>
      </c>
      <c r="H29" s="3">
        <v>0</v>
      </c>
      <c r="I29" s="3"/>
      <c r="J29" s="3">
        <f t="shared" si="8"/>
        <v>7000</v>
      </c>
      <c r="K29" s="3">
        <f>2000+5000</f>
        <v>7000</v>
      </c>
      <c r="L29" s="3"/>
      <c r="M29" s="3">
        <f t="shared" si="9"/>
        <v>7000</v>
      </c>
      <c r="N29" s="3">
        <f>2000+5000</f>
        <v>7000</v>
      </c>
      <c r="O29" s="3"/>
      <c r="P29" s="25">
        <f t="shared" si="2"/>
        <v>0</v>
      </c>
      <c r="Q29" s="25">
        <f t="shared" si="2"/>
        <v>0</v>
      </c>
      <c r="R29" s="25">
        <f t="shared" si="2"/>
        <v>0</v>
      </c>
      <c r="S29" s="3">
        <f t="shared" si="10"/>
        <v>7000</v>
      </c>
      <c r="T29" s="3">
        <f>2000+5000</f>
        <v>7000</v>
      </c>
      <c r="U29" s="3"/>
      <c r="V29" s="3">
        <f t="shared" si="11"/>
        <v>7000</v>
      </c>
      <c r="W29" s="3">
        <f>2000+5000</f>
        <v>7000</v>
      </c>
      <c r="X29" s="3"/>
      <c r="Y29" s="25"/>
    </row>
    <row r="30" spans="1:25" ht="17.25" customHeight="1">
      <c r="A30" s="6"/>
      <c r="B30" s="7"/>
      <c r="C30" s="8"/>
      <c r="D30" s="8"/>
      <c r="E30" s="37" t="s">
        <v>283</v>
      </c>
      <c r="F30" s="37">
        <v>4234</v>
      </c>
      <c r="G30" s="3">
        <f t="shared" si="7"/>
        <v>305.75</v>
      </c>
      <c r="H30" s="3">
        <v>305.75</v>
      </c>
      <c r="I30" s="3"/>
      <c r="J30" s="3">
        <f t="shared" si="8"/>
        <v>2000</v>
      </c>
      <c r="K30" s="3">
        <v>2000</v>
      </c>
      <c r="L30" s="3"/>
      <c r="M30" s="3">
        <f t="shared" si="9"/>
        <v>2000</v>
      </c>
      <c r="N30" s="3">
        <v>2000</v>
      </c>
      <c r="O30" s="3"/>
      <c r="P30" s="25">
        <f t="shared" si="2"/>
        <v>0</v>
      </c>
      <c r="Q30" s="25">
        <f t="shared" si="2"/>
        <v>0</v>
      </c>
      <c r="R30" s="25">
        <f t="shared" si="2"/>
        <v>0</v>
      </c>
      <c r="S30" s="3">
        <f t="shared" si="10"/>
        <v>2000</v>
      </c>
      <c r="T30" s="3">
        <v>2000</v>
      </c>
      <c r="U30" s="3"/>
      <c r="V30" s="3">
        <f t="shared" si="11"/>
        <v>2000</v>
      </c>
      <c r="W30" s="3">
        <v>2000</v>
      </c>
      <c r="X30" s="3"/>
      <c r="Y30" s="25"/>
    </row>
    <row r="31" spans="1:25" ht="15" customHeight="1">
      <c r="A31" s="6"/>
      <c r="B31" s="7"/>
      <c r="C31" s="8"/>
      <c r="D31" s="8"/>
      <c r="E31" s="37" t="s">
        <v>284</v>
      </c>
      <c r="F31" s="37">
        <v>4241</v>
      </c>
      <c r="G31" s="3">
        <f t="shared" si="7"/>
        <v>1287.562</v>
      </c>
      <c r="H31" s="3">
        <v>1287.562</v>
      </c>
      <c r="I31" s="3"/>
      <c r="J31" s="3">
        <f t="shared" si="8"/>
        <v>7500</v>
      </c>
      <c r="K31" s="3">
        <v>7500</v>
      </c>
      <c r="L31" s="3"/>
      <c r="M31" s="3">
        <f t="shared" si="9"/>
        <v>7500</v>
      </c>
      <c r="N31" s="3">
        <v>7500</v>
      </c>
      <c r="O31" s="3"/>
      <c r="P31" s="25">
        <f t="shared" si="2"/>
        <v>0</v>
      </c>
      <c r="Q31" s="25">
        <f t="shared" si="2"/>
        <v>0</v>
      </c>
      <c r="R31" s="25">
        <f t="shared" si="2"/>
        <v>0</v>
      </c>
      <c r="S31" s="3">
        <f t="shared" si="10"/>
        <v>7500</v>
      </c>
      <c r="T31" s="3">
        <v>7500</v>
      </c>
      <c r="U31" s="3"/>
      <c r="V31" s="3">
        <f t="shared" si="11"/>
        <v>7500</v>
      </c>
      <c r="W31" s="3">
        <v>7500</v>
      </c>
      <c r="X31" s="3"/>
      <c r="Y31" s="25"/>
    </row>
    <row r="32" spans="1:25" ht="25.5">
      <c r="A32" s="6"/>
      <c r="B32" s="7"/>
      <c r="C32" s="8"/>
      <c r="D32" s="8"/>
      <c r="E32" s="37" t="s">
        <v>285</v>
      </c>
      <c r="F32" s="37">
        <v>4252</v>
      </c>
      <c r="G32" s="3">
        <f t="shared" si="7"/>
        <v>1021</v>
      </c>
      <c r="H32" s="3">
        <v>1021</v>
      </c>
      <c r="I32" s="3"/>
      <c r="J32" s="3">
        <f t="shared" si="8"/>
        <v>6000</v>
      </c>
      <c r="K32" s="3">
        <v>6000</v>
      </c>
      <c r="L32" s="3"/>
      <c r="M32" s="3">
        <f t="shared" si="9"/>
        <v>6000</v>
      </c>
      <c r="N32" s="3">
        <v>6000</v>
      </c>
      <c r="O32" s="3"/>
      <c r="P32" s="25">
        <f t="shared" si="2"/>
        <v>0</v>
      </c>
      <c r="Q32" s="25">
        <f t="shared" si="2"/>
        <v>0</v>
      </c>
      <c r="R32" s="25">
        <f t="shared" si="2"/>
        <v>0</v>
      </c>
      <c r="S32" s="3">
        <f t="shared" si="10"/>
        <v>6000</v>
      </c>
      <c r="T32" s="3">
        <v>6000</v>
      </c>
      <c r="U32" s="3"/>
      <c r="V32" s="3">
        <f t="shared" si="11"/>
        <v>6000</v>
      </c>
      <c r="W32" s="3">
        <v>6000</v>
      </c>
      <c r="X32" s="3"/>
      <c r="Y32" s="25"/>
    </row>
    <row r="33" spans="1:25" ht="14.25" customHeight="1">
      <c r="A33" s="6"/>
      <c r="B33" s="7"/>
      <c r="C33" s="8"/>
      <c r="D33" s="8"/>
      <c r="E33" s="37" t="s">
        <v>286</v>
      </c>
      <c r="F33" s="37">
        <v>4261</v>
      </c>
      <c r="G33" s="3">
        <f t="shared" si="7"/>
        <v>1998.94</v>
      </c>
      <c r="H33" s="3">
        <v>1998.94</v>
      </c>
      <c r="I33" s="3"/>
      <c r="J33" s="3">
        <f t="shared" si="8"/>
        <v>2000</v>
      </c>
      <c r="K33" s="3">
        <v>2000</v>
      </c>
      <c r="L33" s="3"/>
      <c r="M33" s="3">
        <f t="shared" si="9"/>
        <v>2000</v>
      </c>
      <c r="N33" s="3">
        <v>2000</v>
      </c>
      <c r="O33" s="3"/>
      <c r="P33" s="25">
        <f t="shared" si="2"/>
        <v>0</v>
      </c>
      <c r="Q33" s="25">
        <f t="shared" si="2"/>
        <v>0</v>
      </c>
      <c r="R33" s="25">
        <f t="shared" si="2"/>
        <v>0</v>
      </c>
      <c r="S33" s="3">
        <f t="shared" si="10"/>
        <v>2000</v>
      </c>
      <c r="T33" s="3">
        <v>2000</v>
      </c>
      <c r="U33" s="3"/>
      <c r="V33" s="3">
        <f t="shared" si="11"/>
        <v>2000</v>
      </c>
      <c r="W33" s="3">
        <v>2000</v>
      </c>
      <c r="X33" s="3"/>
      <c r="Y33" s="25"/>
    </row>
    <row r="34" spans="1:25" ht="17.25" customHeight="1">
      <c r="A34" s="6"/>
      <c r="B34" s="7"/>
      <c r="C34" s="8"/>
      <c r="D34" s="8"/>
      <c r="E34" s="37" t="s">
        <v>287</v>
      </c>
      <c r="F34" s="37">
        <v>4264</v>
      </c>
      <c r="G34" s="3">
        <f t="shared" si="7"/>
        <v>5485</v>
      </c>
      <c r="H34" s="3">
        <v>5485</v>
      </c>
      <c r="I34" s="3"/>
      <c r="J34" s="3">
        <f t="shared" si="8"/>
        <v>10000</v>
      </c>
      <c r="K34" s="3">
        <v>10000</v>
      </c>
      <c r="L34" s="3"/>
      <c r="M34" s="3">
        <f t="shared" si="9"/>
        <v>10000</v>
      </c>
      <c r="N34" s="3">
        <v>10000</v>
      </c>
      <c r="O34" s="3"/>
      <c r="P34" s="25">
        <f t="shared" si="2"/>
        <v>0</v>
      </c>
      <c r="Q34" s="25">
        <f t="shared" si="2"/>
        <v>0</v>
      </c>
      <c r="R34" s="25">
        <f t="shared" si="2"/>
        <v>0</v>
      </c>
      <c r="S34" s="3">
        <f t="shared" si="10"/>
        <v>10000</v>
      </c>
      <c r="T34" s="3">
        <v>10000</v>
      </c>
      <c r="U34" s="3"/>
      <c r="V34" s="3">
        <f t="shared" si="11"/>
        <v>10000</v>
      </c>
      <c r="W34" s="3">
        <v>10000</v>
      </c>
      <c r="X34" s="3"/>
      <c r="Y34" s="25"/>
    </row>
    <row r="35" spans="1:25" ht="15" customHeight="1">
      <c r="A35" s="6"/>
      <c r="B35" s="7"/>
      <c r="C35" s="8"/>
      <c r="D35" s="8"/>
      <c r="E35" s="37" t="s">
        <v>288</v>
      </c>
      <c r="F35" s="37">
        <v>4267</v>
      </c>
      <c r="G35" s="3">
        <f t="shared" si="7"/>
        <v>0</v>
      </c>
      <c r="H35" s="3">
        <v>0</v>
      </c>
      <c r="I35" s="3"/>
      <c r="J35" s="3">
        <f t="shared" si="8"/>
        <v>2000</v>
      </c>
      <c r="K35" s="3">
        <v>2000</v>
      </c>
      <c r="L35" s="3"/>
      <c r="M35" s="3">
        <f t="shared" si="9"/>
        <v>2000</v>
      </c>
      <c r="N35" s="3">
        <v>2000</v>
      </c>
      <c r="O35" s="3"/>
      <c r="P35" s="25">
        <f t="shared" si="2"/>
        <v>0</v>
      </c>
      <c r="Q35" s="25">
        <f t="shared" si="2"/>
        <v>0</v>
      </c>
      <c r="R35" s="25">
        <f t="shared" si="2"/>
        <v>0</v>
      </c>
      <c r="S35" s="3">
        <f t="shared" si="10"/>
        <v>2000</v>
      </c>
      <c r="T35" s="3">
        <v>2000</v>
      </c>
      <c r="U35" s="3"/>
      <c r="V35" s="3">
        <f t="shared" si="11"/>
        <v>2000</v>
      </c>
      <c r="W35" s="3">
        <v>2000</v>
      </c>
      <c r="X35" s="3"/>
      <c r="Y35" s="25"/>
    </row>
    <row r="36" spans="1:25" ht="15.75" customHeight="1">
      <c r="A36" s="6"/>
      <c r="B36" s="7"/>
      <c r="C36" s="8"/>
      <c r="D36" s="8"/>
      <c r="E36" s="37" t="s">
        <v>289</v>
      </c>
      <c r="F36" s="37">
        <v>4269</v>
      </c>
      <c r="G36" s="3">
        <f t="shared" si="7"/>
        <v>947.713</v>
      </c>
      <c r="H36" s="3">
        <v>947.713</v>
      </c>
      <c r="I36" s="3"/>
      <c r="J36" s="3">
        <f t="shared" si="8"/>
        <v>3000</v>
      </c>
      <c r="K36" s="3">
        <v>3000</v>
      </c>
      <c r="L36" s="3"/>
      <c r="M36" s="3">
        <f t="shared" si="9"/>
        <v>3000</v>
      </c>
      <c r="N36" s="3">
        <v>3000</v>
      </c>
      <c r="O36" s="3"/>
      <c r="P36" s="25">
        <f t="shared" si="2"/>
        <v>0</v>
      </c>
      <c r="Q36" s="25">
        <f t="shared" si="2"/>
        <v>0</v>
      </c>
      <c r="R36" s="25">
        <f t="shared" si="2"/>
        <v>0</v>
      </c>
      <c r="S36" s="3">
        <f t="shared" si="10"/>
        <v>3000</v>
      </c>
      <c r="T36" s="3">
        <v>3000</v>
      </c>
      <c r="U36" s="3"/>
      <c r="V36" s="3">
        <f t="shared" si="11"/>
        <v>3000</v>
      </c>
      <c r="W36" s="3">
        <v>3000</v>
      </c>
      <c r="X36" s="3"/>
      <c r="Y36" s="25"/>
    </row>
    <row r="37" spans="1:25" ht="14.25" customHeight="1">
      <c r="A37" s="6"/>
      <c r="B37" s="7"/>
      <c r="C37" s="8"/>
      <c r="D37" s="8"/>
      <c r="E37" s="37" t="s">
        <v>290</v>
      </c>
      <c r="F37" s="37">
        <v>4823</v>
      </c>
      <c r="G37" s="3">
        <f t="shared" si="7"/>
        <v>2212.834</v>
      </c>
      <c r="H37" s="3">
        <v>2212.834</v>
      </c>
      <c r="I37" s="3"/>
      <c r="J37" s="3">
        <f t="shared" si="8"/>
        <v>3000</v>
      </c>
      <c r="K37" s="3">
        <v>3000</v>
      </c>
      <c r="L37" s="3"/>
      <c r="M37" s="3">
        <f t="shared" si="9"/>
        <v>3000</v>
      </c>
      <c r="N37" s="3">
        <v>3000</v>
      </c>
      <c r="O37" s="3"/>
      <c r="P37" s="25">
        <f t="shared" si="2"/>
        <v>0</v>
      </c>
      <c r="Q37" s="25">
        <f t="shared" si="2"/>
        <v>0</v>
      </c>
      <c r="R37" s="25">
        <f t="shared" si="2"/>
        <v>0</v>
      </c>
      <c r="S37" s="3">
        <f t="shared" si="10"/>
        <v>3000</v>
      </c>
      <c r="T37" s="3">
        <v>3000</v>
      </c>
      <c r="U37" s="3"/>
      <c r="V37" s="3">
        <f t="shared" si="11"/>
        <v>3000</v>
      </c>
      <c r="W37" s="3">
        <v>3000</v>
      </c>
      <c r="X37" s="3"/>
      <c r="Y37" s="25"/>
    </row>
    <row r="38" spans="1:25" ht="15.75" customHeight="1">
      <c r="A38" s="6"/>
      <c r="B38" s="7"/>
      <c r="C38" s="8"/>
      <c r="D38" s="8"/>
      <c r="E38" s="37" t="s">
        <v>291</v>
      </c>
      <c r="F38" s="37">
        <v>5122</v>
      </c>
      <c r="G38" s="3">
        <f>+I38</f>
        <v>621.8</v>
      </c>
      <c r="H38" s="3"/>
      <c r="I38" s="3">
        <v>621.8</v>
      </c>
      <c r="J38" s="3">
        <f>+L38</f>
        <v>9000</v>
      </c>
      <c r="K38" s="3"/>
      <c r="L38" s="3">
        <v>9000</v>
      </c>
      <c r="M38" s="3">
        <f>+O38</f>
        <v>5000</v>
      </c>
      <c r="N38" s="3"/>
      <c r="O38" s="3">
        <v>5000</v>
      </c>
      <c r="P38" s="25">
        <f t="shared" si="2"/>
        <v>-4000</v>
      </c>
      <c r="Q38" s="25">
        <f t="shared" si="2"/>
        <v>0</v>
      </c>
      <c r="R38" s="25">
        <f t="shared" si="2"/>
        <v>-4000</v>
      </c>
      <c r="S38" s="3">
        <f>+U38</f>
        <v>9000</v>
      </c>
      <c r="T38" s="3"/>
      <c r="U38" s="3">
        <v>9000</v>
      </c>
      <c r="V38" s="3">
        <f>+X38</f>
        <v>9000</v>
      </c>
      <c r="W38" s="3"/>
      <c r="X38" s="3">
        <v>9000</v>
      </c>
      <c r="Y38" s="25"/>
    </row>
    <row r="39" spans="1:25" ht="27" customHeight="1">
      <c r="A39" s="6">
        <v>2160</v>
      </c>
      <c r="B39" s="35" t="s">
        <v>189</v>
      </c>
      <c r="C39" s="36">
        <v>6</v>
      </c>
      <c r="D39" s="36">
        <v>0</v>
      </c>
      <c r="E39" s="40" t="s">
        <v>292</v>
      </c>
      <c r="F39" s="40"/>
      <c r="G39" s="38">
        <f>+H39+I39</f>
        <v>186547.88100000002</v>
      </c>
      <c r="H39" s="38">
        <f aca="true" t="shared" si="12" ref="H39:O39">+H41</f>
        <v>42614.078</v>
      </c>
      <c r="I39" s="38">
        <f t="shared" si="12"/>
        <v>143933.803</v>
      </c>
      <c r="J39" s="38">
        <f t="shared" si="12"/>
        <v>111853.85</v>
      </c>
      <c r="K39" s="38">
        <f t="shared" si="12"/>
        <v>81853.85</v>
      </c>
      <c r="L39" s="38">
        <f t="shared" si="12"/>
        <v>30000</v>
      </c>
      <c r="M39" s="38">
        <f t="shared" si="12"/>
        <v>125093.85</v>
      </c>
      <c r="N39" s="38">
        <f t="shared" si="12"/>
        <v>91093.85</v>
      </c>
      <c r="O39" s="38">
        <f t="shared" si="12"/>
        <v>34000</v>
      </c>
      <c r="P39" s="25">
        <f t="shared" si="2"/>
        <v>13240</v>
      </c>
      <c r="Q39" s="25">
        <f t="shared" si="2"/>
        <v>9240</v>
      </c>
      <c r="R39" s="25">
        <f t="shared" si="2"/>
        <v>4000</v>
      </c>
      <c r="S39" s="38">
        <f aca="true" t="shared" si="13" ref="S39:X39">+S41</f>
        <v>137853.85</v>
      </c>
      <c r="T39" s="38">
        <f t="shared" si="13"/>
        <v>97853.85</v>
      </c>
      <c r="U39" s="38">
        <f t="shared" si="13"/>
        <v>40000</v>
      </c>
      <c r="V39" s="38">
        <f t="shared" si="13"/>
        <v>147853.85</v>
      </c>
      <c r="W39" s="38">
        <f t="shared" si="13"/>
        <v>107853.85</v>
      </c>
      <c r="X39" s="38">
        <f t="shared" si="13"/>
        <v>40000</v>
      </c>
      <c r="Y39" s="25"/>
    </row>
    <row r="40" spans="1:25" ht="14.25" customHeight="1">
      <c r="A40" s="6"/>
      <c r="B40" s="35"/>
      <c r="C40" s="36"/>
      <c r="D40" s="36"/>
      <c r="E40" s="37" t="s">
        <v>269</v>
      </c>
      <c r="F40" s="37"/>
      <c r="G40" s="3"/>
      <c r="H40" s="3"/>
      <c r="I40" s="3"/>
      <c r="J40" s="3"/>
      <c r="K40" s="3"/>
      <c r="L40" s="3"/>
      <c r="M40" s="3"/>
      <c r="N40" s="3"/>
      <c r="O40" s="3"/>
      <c r="P40" s="25">
        <f t="shared" si="2"/>
        <v>0</v>
      </c>
      <c r="Q40" s="25">
        <f t="shared" si="2"/>
        <v>0</v>
      </c>
      <c r="R40" s="25">
        <f t="shared" si="2"/>
        <v>0</v>
      </c>
      <c r="S40" s="3"/>
      <c r="T40" s="3"/>
      <c r="U40" s="3"/>
      <c r="V40" s="3"/>
      <c r="W40" s="3"/>
      <c r="X40" s="3"/>
      <c r="Y40" s="25"/>
    </row>
    <row r="41" spans="1:25" ht="25.5">
      <c r="A41" s="6">
        <v>2161</v>
      </c>
      <c r="B41" s="7" t="s">
        <v>189</v>
      </c>
      <c r="C41" s="8">
        <v>6</v>
      </c>
      <c r="D41" s="8">
        <v>1</v>
      </c>
      <c r="E41" s="37" t="s">
        <v>293</v>
      </c>
      <c r="F41" s="37"/>
      <c r="G41" s="3">
        <f>+G43+G44+G45+G46+G47+G48+G49+G50+G51+G52+G53+G55+G56+G57+G58</f>
        <v>186547.881</v>
      </c>
      <c r="H41" s="3">
        <f>+H43+H44+H45+H46+H47+H48+H49+H50+H51+H52+H53+H55+H56+H57+H58</f>
        <v>42614.078</v>
      </c>
      <c r="I41" s="3">
        <f>+I43+I44+I45+I46+I47+I48+I49+I50+I51+I52+I53+I55+I56+I57+I58</f>
        <v>143933.803</v>
      </c>
      <c r="J41" s="3">
        <f>+J43+J44+J45+J46+J47+J48+J49+J50+J51+J52+J53+J54+J55+J56+J57+J58</f>
        <v>111853.85</v>
      </c>
      <c r="K41" s="3">
        <f aca="true" t="shared" si="14" ref="K41:X41">+K43+K44+K45+K46+K47+K48+K49+K50+K51+K52+K53+K54+K55+K56+K57+K58</f>
        <v>81853.85</v>
      </c>
      <c r="L41" s="3">
        <f t="shared" si="14"/>
        <v>30000</v>
      </c>
      <c r="M41" s="3">
        <f t="shared" si="14"/>
        <v>125093.85</v>
      </c>
      <c r="N41" s="3">
        <f t="shared" si="14"/>
        <v>91093.85</v>
      </c>
      <c r="O41" s="3">
        <f t="shared" si="14"/>
        <v>34000</v>
      </c>
      <c r="P41" s="3">
        <f t="shared" si="14"/>
        <v>13240</v>
      </c>
      <c r="Q41" s="3">
        <f t="shared" si="14"/>
        <v>9240</v>
      </c>
      <c r="R41" s="3">
        <f t="shared" si="14"/>
        <v>4000</v>
      </c>
      <c r="S41" s="3">
        <f t="shared" si="14"/>
        <v>137853.85</v>
      </c>
      <c r="T41" s="3">
        <f t="shared" si="14"/>
        <v>97853.85</v>
      </c>
      <c r="U41" s="3">
        <f t="shared" si="14"/>
        <v>40000</v>
      </c>
      <c r="V41" s="3">
        <f t="shared" si="14"/>
        <v>147853.85</v>
      </c>
      <c r="W41" s="3">
        <f t="shared" si="14"/>
        <v>107853.85</v>
      </c>
      <c r="X41" s="3">
        <f t="shared" si="14"/>
        <v>40000</v>
      </c>
      <c r="Y41" s="25"/>
    </row>
    <row r="42" spans="1:25" s="39" customFormat="1" ht="27" customHeight="1">
      <c r="A42" s="6"/>
      <c r="B42" s="7"/>
      <c r="C42" s="8"/>
      <c r="D42" s="8"/>
      <c r="E42" s="37" t="s">
        <v>245</v>
      </c>
      <c r="F42" s="37"/>
      <c r="G42" s="38"/>
      <c r="H42" s="38"/>
      <c r="I42" s="38"/>
      <c r="J42" s="42"/>
      <c r="K42" s="42"/>
      <c r="L42" s="42"/>
      <c r="M42" s="42"/>
      <c r="N42" s="42"/>
      <c r="O42" s="42"/>
      <c r="P42" s="25">
        <f t="shared" si="2"/>
        <v>0</v>
      </c>
      <c r="Q42" s="25">
        <f t="shared" si="2"/>
        <v>0</v>
      </c>
      <c r="R42" s="25">
        <f t="shared" si="2"/>
        <v>0</v>
      </c>
      <c r="S42" s="42"/>
      <c r="T42" s="42"/>
      <c r="U42" s="42"/>
      <c r="V42" s="42"/>
      <c r="W42" s="42"/>
      <c r="X42" s="42"/>
      <c r="Y42" s="25"/>
    </row>
    <row r="43" spans="1:25" s="39" customFormat="1" ht="12.75">
      <c r="A43" s="6"/>
      <c r="B43" s="7"/>
      <c r="C43" s="8"/>
      <c r="D43" s="8"/>
      <c r="E43" s="37" t="s">
        <v>298</v>
      </c>
      <c r="F43" s="37">
        <v>4235</v>
      </c>
      <c r="G43" s="38">
        <f>+H43</f>
        <v>0</v>
      </c>
      <c r="H43" s="3">
        <f>4000-4000</f>
        <v>0</v>
      </c>
      <c r="I43" s="38"/>
      <c r="J43" s="38">
        <f>+K43</f>
        <v>4000</v>
      </c>
      <c r="K43" s="3">
        <v>4000</v>
      </c>
      <c r="L43" s="38"/>
      <c r="M43" s="38">
        <f>+N43</f>
        <v>4000</v>
      </c>
      <c r="N43" s="3">
        <v>4000</v>
      </c>
      <c r="O43" s="38"/>
      <c r="P43" s="25">
        <f t="shared" si="2"/>
        <v>0</v>
      </c>
      <c r="Q43" s="25">
        <f t="shared" si="2"/>
        <v>0</v>
      </c>
      <c r="R43" s="25">
        <f t="shared" si="2"/>
        <v>0</v>
      </c>
      <c r="S43" s="38">
        <f>+T43</f>
        <v>4000</v>
      </c>
      <c r="T43" s="3">
        <v>4000</v>
      </c>
      <c r="U43" s="38"/>
      <c r="V43" s="38">
        <f>+W43</f>
        <v>14000</v>
      </c>
      <c r="W43" s="3">
        <v>14000</v>
      </c>
      <c r="X43" s="38"/>
      <c r="Y43" s="25"/>
    </row>
    <row r="44" spans="1:25" s="39" customFormat="1" ht="16.5" customHeight="1">
      <c r="A44" s="6"/>
      <c r="B44" s="7"/>
      <c r="C44" s="8"/>
      <c r="D44" s="8"/>
      <c r="E44" s="37" t="s">
        <v>299</v>
      </c>
      <c r="F44" s="37">
        <v>4236</v>
      </c>
      <c r="G44" s="3">
        <f>I44+H44</f>
        <v>1790</v>
      </c>
      <c r="H44" s="3">
        <v>1790</v>
      </c>
      <c r="I44" s="38"/>
      <c r="J44" s="3">
        <f>L44+K44</f>
        <v>3000</v>
      </c>
      <c r="K44" s="3">
        <v>3000</v>
      </c>
      <c r="L44" s="38"/>
      <c r="M44" s="3">
        <f>O44+N44</f>
        <v>3000</v>
      </c>
      <c r="N44" s="3">
        <v>3000</v>
      </c>
      <c r="O44" s="38"/>
      <c r="P44" s="25">
        <f t="shared" si="2"/>
        <v>0</v>
      </c>
      <c r="Q44" s="25">
        <f t="shared" si="2"/>
        <v>0</v>
      </c>
      <c r="R44" s="25">
        <f t="shared" si="2"/>
        <v>0</v>
      </c>
      <c r="S44" s="3">
        <f>U44+T44</f>
        <v>3000</v>
      </c>
      <c r="T44" s="3">
        <v>3000</v>
      </c>
      <c r="U44" s="38"/>
      <c r="V44" s="3">
        <f>X44+W44</f>
        <v>3000</v>
      </c>
      <c r="W44" s="3">
        <v>3000</v>
      </c>
      <c r="X44" s="38"/>
      <c r="Y44" s="25"/>
    </row>
    <row r="45" spans="1:25" s="39" customFormat="1" ht="12.75">
      <c r="A45" s="6"/>
      <c r="B45" s="7"/>
      <c r="C45" s="8"/>
      <c r="D45" s="8"/>
      <c r="E45" s="37" t="s">
        <v>300</v>
      </c>
      <c r="F45" s="37">
        <v>4237</v>
      </c>
      <c r="G45" s="3">
        <f>I45+H45</f>
        <v>6029.543</v>
      </c>
      <c r="H45" s="3">
        <v>6029.543</v>
      </c>
      <c r="I45" s="38"/>
      <c r="J45" s="3">
        <f>L45+K45</f>
        <v>5000</v>
      </c>
      <c r="K45" s="3">
        <v>5000</v>
      </c>
      <c r="L45" s="38"/>
      <c r="M45" s="3">
        <f>O45+N45</f>
        <v>5000</v>
      </c>
      <c r="N45" s="3">
        <v>5000</v>
      </c>
      <c r="O45" s="38"/>
      <c r="P45" s="25">
        <f t="shared" si="2"/>
        <v>0</v>
      </c>
      <c r="Q45" s="25">
        <f t="shared" si="2"/>
        <v>0</v>
      </c>
      <c r="R45" s="25">
        <f t="shared" si="2"/>
        <v>0</v>
      </c>
      <c r="S45" s="3">
        <f>U45+T45</f>
        <v>5000</v>
      </c>
      <c r="T45" s="3">
        <v>5000</v>
      </c>
      <c r="U45" s="38"/>
      <c r="V45" s="3">
        <f>X45+W45</f>
        <v>5000</v>
      </c>
      <c r="W45" s="3">
        <v>5000</v>
      </c>
      <c r="X45" s="38"/>
      <c r="Y45" s="25"/>
    </row>
    <row r="46" spans="1:25" s="39" customFormat="1" ht="12.75">
      <c r="A46" s="6"/>
      <c r="B46" s="7"/>
      <c r="C46" s="8"/>
      <c r="D46" s="8"/>
      <c r="E46" s="37" t="s">
        <v>301</v>
      </c>
      <c r="F46" s="37">
        <v>4239</v>
      </c>
      <c r="G46" s="3">
        <f>I46+H46</f>
        <v>3683</v>
      </c>
      <c r="H46" s="3">
        <v>3683</v>
      </c>
      <c r="I46" s="38"/>
      <c r="J46" s="3">
        <f>L46+K46</f>
        <v>5000</v>
      </c>
      <c r="K46" s="3">
        <v>5000</v>
      </c>
      <c r="L46" s="38"/>
      <c r="M46" s="3">
        <f>O46+N46</f>
        <v>5000</v>
      </c>
      <c r="N46" s="3">
        <v>5000</v>
      </c>
      <c r="O46" s="38"/>
      <c r="P46" s="25">
        <f t="shared" si="2"/>
        <v>0</v>
      </c>
      <c r="Q46" s="25">
        <f t="shared" si="2"/>
        <v>0</v>
      </c>
      <c r="R46" s="25">
        <f t="shared" si="2"/>
        <v>0</v>
      </c>
      <c r="S46" s="3">
        <f>U46+T46</f>
        <v>5000</v>
      </c>
      <c r="T46" s="3">
        <v>5000</v>
      </c>
      <c r="U46" s="38"/>
      <c r="V46" s="3">
        <f>X46+W46</f>
        <v>5000</v>
      </c>
      <c r="W46" s="3">
        <v>5000</v>
      </c>
      <c r="X46" s="38"/>
      <c r="Y46" s="25"/>
    </row>
    <row r="47" spans="1:25" s="39" customFormat="1" ht="12.75">
      <c r="A47" s="6"/>
      <c r="B47" s="7"/>
      <c r="C47" s="8"/>
      <c r="D47" s="8"/>
      <c r="E47" s="43" t="s">
        <v>302</v>
      </c>
      <c r="F47" s="43" t="s">
        <v>294</v>
      </c>
      <c r="G47" s="3">
        <f>I47+H47</f>
        <v>5537.3</v>
      </c>
      <c r="H47" s="3">
        <v>5537.3</v>
      </c>
      <c r="I47" s="38"/>
      <c r="J47" s="3">
        <f>L47+K47</f>
        <v>8000</v>
      </c>
      <c r="K47" s="3">
        <v>8000</v>
      </c>
      <c r="L47" s="38"/>
      <c r="M47" s="3">
        <f>O47+N47</f>
        <v>8000</v>
      </c>
      <c r="N47" s="3">
        <v>8000</v>
      </c>
      <c r="O47" s="38"/>
      <c r="P47" s="25">
        <f t="shared" si="2"/>
        <v>0</v>
      </c>
      <c r="Q47" s="25">
        <f t="shared" si="2"/>
        <v>0</v>
      </c>
      <c r="R47" s="25">
        <f t="shared" si="2"/>
        <v>0</v>
      </c>
      <c r="S47" s="3">
        <f>U47+T47</f>
        <v>8000</v>
      </c>
      <c r="T47" s="3">
        <v>8000</v>
      </c>
      <c r="U47" s="38"/>
      <c r="V47" s="3">
        <f>X47+W47</f>
        <v>8000</v>
      </c>
      <c r="W47" s="3">
        <v>8000</v>
      </c>
      <c r="X47" s="38"/>
      <c r="Y47" s="25"/>
    </row>
    <row r="48" spans="1:25" s="39" customFormat="1" ht="25.5">
      <c r="A48" s="6"/>
      <c r="B48" s="7"/>
      <c r="C48" s="8"/>
      <c r="D48" s="8"/>
      <c r="E48" s="43" t="s">
        <v>303</v>
      </c>
      <c r="F48" s="43" t="s">
        <v>295</v>
      </c>
      <c r="G48" s="3">
        <f>I48+H48</f>
        <v>0</v>
      </c>
      <c r="H48" s="3">
        <f>10000-2000-8000</f>
        <v>0</v>
      </c>
      <c r="I48" s="38"/>
      <c r="J48" s="3">
        <f>L48+K48</f>
        <v>10000</v>
      </c>
      <c r="K48" s="3">
        <v>10000</v>
      </c>
      <c r="L48" s="38"/>
      <c r="M48" s="3">
        <f>O48+N48</f>
        <v>10000</v>
      </c>
      <c r="N48" s="3">
        <v>10000</v>
      </c>
      <c r="O48" s="38"/>
      <c r="P48" s="25">
        <f t="shared" si="2"/>
        <v>0</v>
      </c>
      <c r="Q48" s="25">
        <f t="shared" si="2"/>
        <v>0</v>
      </c>
      <c r="R48" s="25">
        <f t="shared" si="2"/>
        <v>0</v>
      </c>
      <c r="S48" s="3">
        <f>U48+T48</f>
        <v>10000</v>
      </c>
      <c r="T48" s="3">
        <v>10000</v>
      </c>
      <c r="U48" s="38"/>
      <c r="V48" s="3">
        <f>X48+W48</f>
        <v>10000</v>
      </c>
      <c r="W48" s="3">
        <v>10000</v>
      </c>
      <c r="X48" s="38"/>
      <c r="Y48" s="25"/>
    </row>
    <row r="49" spans="1:25" s="39" customFormat="1" ht="18" customHeight="1">
      <c r="A49" s="6"/>
      <c r="B49" s="7"/>
      <c r="C49" s="8"/>
      <c r="D49" s="8"/>
      <c r="E49" s="37" t="s">
        <v>304</v>
      </c>
      <c r="F49" s="37">
        <v>4261</v>
      </c>
      <c r="G49" s="3">
        <f>+H49</f>
        <v>1884.64</v>
      </c>
      <c r="H49" s="3">
        <v>1884.64</v>
      </c>
      <c r="I49" s="38"/>
      <c r="J49" s="3">
        <f>+K49</f>
        <v>2000</v>
      </c>
      <c r="K49" s="3">
        <v>2000</v>
      </c>
      <c r="L49" s="38"/>
      <c r="M49" s="3">
        <f>+N49</f>
        <v>2000</v>
      </c>
      <c r="N49" s="3">
        <v>2000</v>
      </c>
      <c r="O49" s="38"/>
      <c r="P49" s="25">
        <f t="shared" si="2"/>
        <v>0</v>
      </c>
      <c r="Q49" s="25">
        <f t="shared" si="2"/>
        <v>0</v>
      </c>
      <c r="R49" s="25">
        <f t="shared" si="2"/>
        <v>0</v>
      </c>
      <c r="S49" s="3">
        <f>+T49</f>
        <v>2000</v>
      </c>
      <c r="T49" s="3">
        <v>2000</v>
      </c>
      <c r="U49" s="38"/>
      <c r="V49" s="3">
        <f>+W49</f>
        <v>2000</v>
      </c>
      <c r="W49" s="3">
        <v>2000</v>
      </c>
      <c r="X49" s="38"/>
      <c r="Y49" s="25"/>
    </row>
    <row r="50" spans="1:25" s="39" customFormat="1" ht="18" customHeight="1">
      <c r="A50" s="6"/>
      <c r="B50" s="7"/>
      <c r="C50" s="8"/>
      <c r="D50" s="8"/>
      <c r="E50" s="37" t="s">
        <v>305</v>
      </c>
      <c r="F50" s="37">
        <v>4267</v>
      </c>
      <c r="G50" s="3">
        <f>+H50</f>
        <v>5.2</v>
      </c>
      <c r="H50" s="3">
        <v>5.2</v>
      </c>
      <c r="I50" s="38"/>
      <c r="J50" s="3">
        <f>+K50</f>
        <v>2000</v>
      </c>
      <c r="K50" s="3">
        <v>2000</v>
      </c>
      <c r="L50" s="38"/>
      <c r="M50" s="3">
        <f>+N50</f>
        <v>2000</v>
      </c>
      <c r="N50" s="3">
        <v>2000</v>
      </c>
      <c r="O50" s="38"/>
      <c r="P50" s="25">
        <f t="shared" si="2"/>
        <v>0</v>
      </c>
      <c r="Q50" s="25">
        <f t="shared" si="2"/>
        <v>0</v>
      </c>
      <c r="R50" s="25">
        <f t="shared" si="2"/>
        <v>0</v>
      </c>
      <c r="S50" s="3">
        <f>+T50</f>
        <v>2000</v>
      </c>
      <c r="T50" s="3">
        <v>2000</v>
      </c>
      <c r="U50" s="38"/>
      <c r="V50" s="3">
        <f>+W50</f>
        <v>2000</v>
      </c>
      <c r="W50" s="3">
        <v>2000</v>
      </c>
      <c r="X50" s="38"/>
      <c r="Y50" s="25"/>
    </row>
    <row r="51" spans="1:25" s="39" customFormat="1" ht="18" customHeight="1">
      <c r="A51" s="6"/>
      <c r="B51" s="7"/>
      <c r="C51" s="8"/>
      <c r="D51" s="8"/>
      <c r="E51" s="37" t="s">
        <v>306</v>
      </c>
      <c r="F51" s="37">
        <v>4269</v>
      </c>
      <c r="G51" s="3">
        <f>+H51</f>
        <v>9982.686</v>
      </c>
      <c r="H51" s="3">
        <v>9982.686</v>
      </c>
      <c r="I51" s="38"/>
      <c r="J51" s="3">
        <f>+K51</f>
        <v>24000</v>
      </c>
      <c r="K51" s="3">
        <v>24000</v>
      </c>
      <c r="L51" s="38"/>
      <c r="M51" s="3">
        <f>+N51</f>
        <v>24000</v>
      </c>
      <c r="N51" s="3">
        <v>24000</v>
      </c>
      <c r="O51" s="38"/>
      <c r="P51" s="25">
        <f t="shared" si="2"/>
        <v>0</v>
      </c>
      <c r="Q51" s="25">
        <f t="shared" si="2"/>
        <v>0</v>
      </c>
      <c r="R51" s="25">
        <f t="shared" si="2"/>
        <v>0</v>
      </c>
      <c r="S51" s="3">
        <f>+T51</f>
        <v>24000</v>
      </c>
      <c r="T51" s="3">
        <v>24000</v>
      </c>
      <c r="U51" s="38"/>
      <c r="V51" s="3">
        <f>+W51</f>
        <v>24000</v>
      </c>
      <c r="W51" s="3">
        <v>24000</v>
      </c>
      <c r="X51" s="38"/>
      <c r="Y51" s="25"/>
    </row>
    <row r="52" spans="1:25" s="39" customFormat="1" ht="29.25" customHeight="1">
      <c r="A52" s="6"/>
      <c r="B52" s="7"/>
      <c r="C52" s="8"/>
      <c r="D52" s="8"/>
      <c r="E52" s="37" t="s">
        <v>307</v>
      </c>
      <c r="F52" s="37">
        <v>4637</v>
      </c>
      <c r="G52" s="3">
        <f>+H52</f>
        <v>0</v>
      </c>
      <c r="H52" s="3"/>
      <c r="I52" s="38"/>
      <c r="J52" s="3">
        <f>+K52</f>
        <v>0</v>
      </c>
      <c r="K52" s="3"/>
      <c r="L52" s="38"/>
      <c r="M52" s="3">
        <f>+N52</f>
        <v>0</v>
      </c>
      <c r="N52" s="3"/>
      <c r="O52" s="38"/>
      <c r="P52" s="25">
        <f t="shared" si="2"/>
        <v>0</v>
      </c>
      <c r="Q52" s="25">
        <f t="shared" si="2"/>
        <v>0</v>
      </c>
      <c r="R52" s="25">
        <f t="shared" si="2"/>
        <v>0</v>
      </c>
      <c r="S52" s="3">
        <f>+T52</f>
        <v>0</v>
      </c>
      <c r="T52" s="3"/>
      <c r="U52" s="38"/>
      <c r="V52" s="3">
        <f>+W52</f>
        <v>0</v>
      </c>
      <c r="W52" s="3"/>
      <c r="X52" s="38"/>
      <c r="Y52" s="25"/>
    </row>
    <row r="53" spans="1:25" s="39" customFormat="1" ht="19.5" customHeight="1">
      <c r="A53" s="6"/>
      <c r="B53" s="7"/>
      <c r="C53" s="8"/>
      <c r="D53" s="8"/>
      <c r="E53" s="37" t="s">
        <v>308</v>
      </c>
      <c r="F53" s="37">
        <v>4657</v>
      </c>
      <c r="G53" s="3">
        <f>+H53+I53</f>
        <v>12928.409</v>
      </c>
      <c r="H53" s="3">
        <v>12928.409</v>
      </c>
      <c r="I53" s="38"/>
      <c r="J53" s="3">
        <f>+K53+L53</f>
        <v>16853.85</v>
      </c>
      <c r="K53" s="44">
        <f>16850.25+3.6</f>
        <v>16853.85</v>
      </c>
      <c r="L53" s="38"/>
      <c r="M53" s="3">
        <f>+N53+O53</f>
        <v>16853.85</v>
      </c>
      <c r="N53" s="44">
        <f>16850.25+3.6</f>
        <v>16853.85</v>
      </c>
      <c r="O53" s="38"/>
      <c r="P53" s="25">
        <f t="shared" si="2"/>
        <v>0</v>
      </c>
      <c r="Q53" s="25">
        <f t="shared" si="2"/>
        <v>0</v>
      </c>
      <c r="R53" s="25">
        <f t="shared" si="2"/>
        <v>0</v>
      </c>
      <c r="S53" s="3">
        <f>+T53+U53</f>
        <v>16853.85</v>
      </c>
      <c r="T53" s="44">
        <f>16850.25+3.6</f>
        <v>16853.85</v>
      </c>
      <c r="U53" s="38"/>
      <c r="V53" s="3">
        <f>+W53+X53</f>
        <v>16853.85</v>
      </c>
      <c r="W53" s="44">
        <f>16850.25+3.6</f>
        <v>16853.85</v>
      </c>
      <c r="X53" s="38"/>
      <c r="Y53" s="25"/>
    </row>
    <row r="54" spans="1:25" ht="12.75">
      <c r="A54" s="6"/>
      <c r="B54" s="7"/>
      <c r="C54" s="8"/>
      <c r="D54" s="8"/>
      <c r="E54" s="37" t="s">
        <v>364</v>
      </c>
      <c r="F54" s="45">
        <v>4729</v>
      </c>
      <c r="G54" s="46">
        <f>+H54+I54</f>
        <v>12867.1</v>
      </c>
      <c r="H54" s="46">
        <v>12867.1</v>
      </c>
      <c r="I54" s="46">
        <v>0</v>
      </c>
      <c r="J54" s="47">
        <f>+K54+L54</f>
        <v>0</v>
      </c>
      <c r="K54" s="46"/>
      <c r="L54" s="46"/>
      <c r="M54" s="48">
        <f>+N54+O54</f>
        <v>9240</v>
      </c>
      <c r="N54" s="48">
        <v>9240</v>
      </c>
      <c r="O54" s="46"/>
      <c r="P54" s="49">
        <f t="shared" si="2"/>
        <v>9240</v>
      </c>
      <c r="Q54" s="49">
        <f t="shared" si="2"/>
        <v>9240</v>
      </c>
      <c r="R54" s="49">
        <f t="shared" si="2"/>
        <v>0</v>
      </c>
      <c r="S54" s="46">
        <f>+T54+U54</f>
        <v>16000</v>
      </c>
      <c r="T54" s="46">
        <v>16000</v>
      </c>
      <c r="U54" s="46"/>
      <c r="V54" s="46">
        <f>+W54+X54</f>
        <v>16000</v>
      </c>
      <c r="W54" s="46">
        <v>16000</v>
      </c>
      <c r="X54" s="46"/>
      <c r="Y54" s="25"/>
    </row>
    <row r="55" spans="1:25" s="39" customFormat="1" ht="27.75" customHeight="1">
      <c r="A55" s="6"/>
      <c r="B55" s="7"/>
      <c r="C55" s="8"/>
      <c r="D55" s="8"/>
      <c r="E55" s="37" t="s">
        <v>309</v>
      </c>
      <c r="F55" s="37">
        <v>4819</v>
      </c>
      <c r="G55" s="3">
        <f>+H55</f>
        <v>773.3</v>
      </c>
      <c r="H55" s="3">
        <v>773.3</v>
      </c>
      <c r="I55" s="38"/>
      <c r="J55" s="3">
        <f>+K55</f>
        <v>2000</v>
      </c>
      <c r="K55" s="3">
        <v>2000</v>
      </c>
      <c r="L55" s="38"/>
      <c r="M55" s="3">
        <f>+N55</f>
        <v>2000</v>
      </c>
      <c r="N55" s="3">
        <v>2000</v>
      </c>
      <c r="O55" s="38"/>
      <c r="P55" s="25">
        <f t="shared" si="2"/>
        <v>0</v>
      </c>
      <c r="Q55" s="25">
        <f t="shared" si="2"/>
        <v>0</v>
      </c>
      <c r="R55" s="25">
        <f t="shared" si="2"/>
        <v>0</v>
      </c>
      <c r="S55" s="3">
        <f>+T55</f>
        <v>2000</v>
      </c>
      <c r="T55" s="3">
        <v>2000</v>
      </c>
      <c r="U55" s="38"/>
      <c r="V55" s="3">
        <f>+W55</f>
        <v>2000</v>
      </c>
      <c r="W55" s="3">
        <v>2000</v>
      </c>
      <c r="X55" s="38"/>
      <c r="Y55" s="25"/>
    </row>
    <row r="56" spans="1:25" s="39" customFormat="1" ht="16.5" customHeight="1">
      <c r="A56" s="6"/>
      <c r="B56" s="7"/>
      <c r="C56" s="8"/>
      <c r="D56" s="8"/>
      <c r="E56" s="50" t="s">
        <v>310</v>
      </c>
      <c r="F56" s="50">
        <v>5122</v>
      </c>
      <c r="G56" s="3">
        <f>+I56</f>
        <v>115335.803</v>
      </c>
      <c r="H56" s="3"/>
      <c r="I56" s="3">
        <v>115335.803</v>
      </c>
      <c r="J56" s="3">
        <f>+L56</f>
        <v>10000</v>
      </c>
      <c r="K56" s="3"/>
      <c r="L56" s="3">
        <v>10000</v>
      </c>
      <c r="M56" s="3">
        <f>+O56</f>
        <v>10000</v>
      </c>
      <c r="N56" s="3"/>
      <c r="O56" s="3">
        <v>10000</v>
      </c>
      <c r="P56" s="25">
        <f t="shared" si="2"/>
        <v>0</v>
      </c>
      <c r="Q56" s="25">
        <f t="shared" si="2"/>
        <v>0</v>
      </c>
      <c r="R56" s="25">
        <f t="shared" si="2"/>
        <v>0</v>
      </c>
      <c r="S56" s="3">
        <f>+U56</f>
        <v>10000</v>
      </c>
      <c r="T56" s="3"/>
      <c r="U56" s="3">
        <v>10000</v>
      </c>
      <c r="V56" s="3">
        <f>+X56</f>
        <v>10000</v>
      </c>
      <c r="W56" s="3"/>
      <c r="X56" s="3">
        <v>10000</v>
      </c>
      <c r="Y56" s="25"/>
    </row>
    <row r="57" spans="1:25" s="39" customFormat="1" ht="16.5" customHeight="1">
      <c r="A57" s="6"/>
      <c r="B57" s="7"/>
      <c r="C57" s="8"/>
      <c r="D57" s="8"/>
      <c r="E57" s="164" t="s">
        <v>311</v>
      </c>
      <c r="F57" s="164" t="s">
        <v>296</v>
      </c>
      <c r="G57" s="3">
        <f>+H57+I57</f>
        <v>16943</v>
      </c>
      <c r="H57" s="3"/>
      <c r="I57" s="3">
        <v>16943</v>
      </c>
      <c r="J57" s="3">
        <f>+K57+L57</f>
        <v>10000</v>
      </c>
      <c r="K57" s="3"/>
      <c r="L57" s="3">
        <v>10000</v>
      </c>
      <c r="M57" s="3">
        <f>+N57+O57</f>
        <v>14000</v>
      </c>
      <c r="N57" s="3"/>
      <c r="O57" s="3">
        <v>14000</v>
      </c>
      <c r="P57" s="25">
        <f t="shared" si="2"/>
        <v>4000</v>
      </c>
      <c r="Q57" s="25">
        <f t="shared" si="2"/>
        <v>0</v>
      </c>
      <c r="R57" s="25">
        <f t="shared" si="2"/>
        <v>4000</v>
      </c>
      <c r="S57" s="3">
        <f>+T57+U57</f>
        <v>20000</v>
      </c>
      <c r="T57" s="3"/>
      <c r="U57" s="3">
        <v>20000</v>
      </c>
      <c r="V57" s="3">
        <f>+W57+X57</f>
        <v>20000</v>
      </c>
      <c r="W57" s="3"/>
      <c r="X57" s="3">
        <v>20000</v>
      </c>
      <c r="Y57" s="25"/>
    </row>
    <row r="58" spans="1:25" s="39" customFormat="1" ht="16.5" customHeight="1">
      <c r="A58" s="6"/>
      <c r="B58" s="7"/>
      <c r="C58" s="8"/>
      <c r="D58" s="8"/>
      <c r="E58" s="43" t="s">
        <v>312</v>
      </c>
      <c r="F58" s="43" t="s">
        <v>297</v>
      </c>
      <c r="G58" s="44">
        <f>+H58+I58</f>
        <v>11655</v>
      </c>
      <c r="H58" s="44"/>
      <c r="I58" s="44">
        <v>11655</v>
      </c>
      <c r="J58" s="3">
        <f>+K58+L58</f>
        <v>10000</v>
      </c>
      <c r="K58" s="44"/>
      <c r="L58" s="3">
        <v>10000</v>
      </c>
      <c r="M58" s="3">
        <f>+N58+O58</f>
        <v>10000</v>
      </c>
      <c r="N58" s="44"/>
      <c r="O58" s="3">
        <v>10000</v>
      </c>
      <c r="P58" s="25">
        <f t="shared" si="2"/>
        <v>0</v>
      </c>
      <c r="Q58" s="25">
        <f t="shared" si="2"/>
        <v>0</v>
      </c>
      <c r="R58" s="25">
        <f t="shared" si="2"/>
        <v>0</v>
      </c>
      <c r="S58" s="3">
        <f>+T58+U58</f>
        <v>10000</v>
      </c>
      <c r="T58" s="44"/>
      <c r="U58" s="3">
        <v>10000</v>
      </c>
      <c r="V58" s="3">
        <f>+W58+X58</f>
        <v>10000</v>
      </c>
      <c r="W58" s="44"/>
      <c r="X58" s="3">
        <v>10000</v>
      </c>
      <c r="Y58" s="25"/>
    </row>
    <row r="59" spans="1:25" s="54" customFormat="1" ht="16.5" customHeight="1">
      <c r="A59" s="51">
        <v>2200</v>
      </c>
      <c r="B59" s="51">
        <v>2</v>
      </c>
      <c r="C59" s="51">
        <v>0</v>
      </c>
      <c r="D59" s="51">
        <v>0</v>
      </c>
      <c r="E59" s="52" t="s">
        <v>249</v>
      </c>
      <c r="F59" s="42"/>
      <c r="G59" s="53">
        <f aca="true" t="shared" si="15" ref="G59:O59">+G62</f>
        <v>0</v>
      </c>
      <c r="H59" s="53">
        <f t="shared" si="15"/>
        <v>0</v>
      </c>
      <c r="I59" s="53">
        <f t="shared" si="15"/>
        <v>0</v>
      </c>
      <c r="J59" s="53">
        <f t="shared" si="15"/>
        <v>0</v>
      </c>
      <c r="K59" s="53">
        <f t="shared" si="15"/>
        <v>0</v>
      </c>
      <c r="L59" s="53">
        <f t="shared" si="15"/>
        <v>0</v>
      </c>
      <c r="M59" s="53">
        <f t="shared" si="15"/>
        <v>3800</v>
      </c>
      <c r="N59" s="53">
        <f t="shared" si="15"/>
        <v>3800</v>
      </c>
      <c r="O59" s="53">
        <f t="shared" si="15"/>
        <v>0</v>
      </c>
      <c r="P59" s="25">
        <f t="shared" si="2"/>
        <v>3800</v>
      </c>
      <c r="Q59" s="25">
        <f t="shared" si="2"/>
        <v>3800</v>
      </c>
      <c r="R59" s="25">
        <f t="shared" si="2"/>
        <v>0</v>
      </c>
      <c r="S59" s="53">
        <f aca="true" t="shared" si="16" ref="S59:X59">+S62</f>
        <v>23000</v>
      </c>
      <c r="T59" s="53">
        <f t="shared" si="16"/>
        <v>18000</v>
      </c>
      <c r="U59" s="53">
        <f t="shared" si="16"/>
        <v>5000</v>
      </c>
      <c r="V59" s="53">
        <f t="shared" si="16"/>
        <v>23000</v>
      </c>
      <c r="W59" s="53">
        <f t="shared" si="16"/>
        <v>18000</v>
      </c>
      <c r="X59" s="53">
        <f t="shared" si="16"/>
        <v>5000</v>
      </c>
      <c r="Y59" s="25"/>
    </row>
    <row r="60" spans="1:25" ht="17.25" customHeight="1">
      <c r="A60" s="55">
        <v>2220</v>
      </c>
      <c r="B60" s="30" t="s">
        <v>313</v>
      </c>
      <c r="C60" s="35" t="s">
        <v>314</v>
      </c>
      <c r="D60" s="56" t="s">
        <v>190</v>
      </c>
      <c r="E60" s="57" t="s">
        <v>315</v>
      </c>
      <c r="F60" s="58"/>
      <c r="G60" s="59"/>
      <c r="H60" s="59"/>
      <c r="I60" s="59"/>
      <c r="J60" s="59"/>
      <c r="K60" s="59"/>
      <c r="L60" s="59"/>
      <c r="M60" s="59"/>
      <c r="N60" s="59"/>
      <c r="O60" s="59"/>
      <c r="P60" s="25">
        <f t="shared" si="2"/>
        <v>0</v>
      </c>
      <c r="Q60" s="25">
        <f t="shared" si="2"/>
        <v>0</v>
      </c>
      <c r="R60" s="25">
        <f t="shared" si="2"/>
        <v>0</v>
      </c>
      <c r="S60" s="59"/>
      <c r="T60" s="59"/>
      <c r="U60" s="59"/>
      <c r="V60" s="59"/>
      <c r="W60" s="59"/>
      <c r="X60" s="59"/>
      <c r="Y60" s="25"/>
    </row>
    <row r="61" spans="1:25" ht="14.25" customHeight="1">
      <c r="A61" s="55"/>
      <c r="B61" s="30"/>
      <c r="C61" s="35"/>
      <c r="D61" s="56"/>
      <c r="E61" s="60" t="s">
        <v>269</v>
      </c>
      <c r="F61" s="58"/>
      <c r="G61" s="59"/>
      <c r="H61" s="59"/>
      <c r="I61" s="59"/>
      <c r="J61" s="59"/>
      <c r="K61" s="59"/>
      <c r="L61" s="59"/>
      <c r="M61" s="59"/>
      <c r="N61" s="59"/>
      <c r="O61" s="59"/>
      <c r="P61" s="25">
        <f t="shared" si="2"/>
        <v>0</v>
      </c>
      <c r="Q61" s="25">
        <f t="shared" si="2"/>
        <v>0</v>
      </c>
      <c r="R61" s="25">
        <f t="shared" si="2"/>
        <v>0</v>
      </c>
      <c r="S61" s="59"/>
      <c r="T61" s="59"/>
      <c r="U61" s="59"/>
      <c r="V61" s="59"/>
      <c r="W61" s="59"/>
      <c r="X61" s="59"/>
      <c r="Y61" s="25"/>
    </row>
    <row r="62" spans="1:25" s="39" customFormat="1" ht="14.25" customHeight="1">
      <c r="A62" s="55">
        <v>2221</v>
      </c>
      <c r="B62" s="61" t="s">
        <v>313</v>
      </c>
      <c r="C62" s="7" t="s">
        <v>314</v>
      </c>
      <c r="D62" s="62" t="s">
        <v>316</v>
      </c>
      <c r="E62" s="60" t="s">
        <v>317</v>
      </c>
      <c r="F62" s="63"/>
      <c r="G62" s="64">
        <f aca="true" t="shared" si="17" ref="G62:L62">+G67</f>
        <v>0</v>
      </c>
      <c r="H62" s="64">
        <f t="shared" si="17"/>
        <v>0</v>
      </c>
      <c r="I62" s="64">
        <f t="shared" si="17"/>
        <v>0</v>
      </c>
      <c r="J62" s="64">
        <f t="shared" si="17"/>
        <v>0</v>
      </c>
      <c r="K62" s="64">
        <f t="shared" si="17"/>
        <v>0</v>
      </c>
      <c r="L62" s="64">
        <f t="shared" si="17"/>
        <v>0</v>
      </c>
      <c r="M62" s="64">
        <f>N62+O62</f>
        <v>3800</v>
      </c>
      <c r="N62" s="64">
        <f>+N67+N64+N65+N66</f>
        <v>3800</v>
      </c>
      <c r="O62" s="64">
        <f aca="true" t="shared" si="18" ref="O62:X62">+O67+O64+O65+O66</f>
        <v>0</v>
      </c>
      <c r="P62" s="64">
        <f t="shared" si="18"/>
        <v>3800</v>
      </c>
      <c r="Q62" s="64">
        <f t="shared" si="18"/>
        <v>3800</v>
      </c>
      <c r="R62" s="64">
        <f t="shared" si="18"/>
        <v>0</v>
      </c>
      <c r="S62" s="64">
        <f t="shared" si="18"/>
        <v>23000</v>
      </c>
      <c r="T62" s="64">
        <f t="shared" si="18"/>
        <v>18000</v>
      </c>
      <c r="U62" s="64">
        <f t="shared" si="18"/>
        <v>5000</v>
      </c>
      <c r="V62" s="64">
        <f t="shared" si="18"/>
        <v>23000</v>
      </c>
      <c r="W62" s="64">
        <f t="shared" si="18"/>
        <v>18000</v>
      </c>
      <c r="X62" s="64">
        <f t="shared" si="18"/>
        <v>5000</v>
      </c>
      <c r="Y62" s="25"/>
    </row>
    <row r="63" spans="1:25" s="54" customFormat="1" ht="31.5" customHeight="1">
      <c r="A63" s="65"/>
      <c r="B63" s="66"/>
      <c r="C63" s="66"/>
      <c r="D63" s="46"/>
      <c r="E63" s="67" t="s">
        <v>245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25">
        <f t="shared" si="2"/>
        <v>0</v>
      </c>
      <c r="Q63" s="25">
        <f t="shared" si="2"/>
        <v>0</v>
      </c>
      <c r="R63" s="25">
        <f t="shared" si="2"/>
        <v>0</v>
      </c>
      <c r="S63" s="42"/>
      <c r="T63" s="42"/>
      <c r="U63" s="42"/>
      <c r="V63" s="42"/>
      <c r="W63" s="42"/>
      <c r="X63" s="42"/>
      <c r="Y63" s="25"/>
    </row>
    <row r="64" spans="1:25" s="39" customFormat="1" ht="12.75">
      <c r="A64" s="6"/>
      <c r="B64" s="7"/>
      <c r="C64" s="8"/>
      <c r="D64" s="8"/>
      <c r="E64" s="37" t="s">
        <v>300</v>
      </c>
      <c r="F64" s="37">
        <v>4237</v>
      </c>
      <c r="G64" s="3">
        <f>I64+H64</f>
        <v>0</v>
      </c>
      <c r="H64" s="3"/>
      <c r="I64" s="38"/>
      <c r="J64" s="3"/>
      <c r="K64" s="3"/>
      <c r="L64" s="38"/>
      <c r="M64" s="68">
        <f>O64+N64</f>
        <v>900</v>
      </c>
      <c r="N64" s="68">
        <v>900</v>
      </c>
      <c r="O64" s="69"/>
      <c r="P64" s="25">
        <f t="shared" si="2"/>
        <v>900</v>
      </c>
      <c r="Q64" s="25">
        <f t="shared" si="2"/>
        <v>900</v>
      </c>
      <c r="R64" s="25">
        <f t="shared" si="2"/>
        <v>0</v>
      </c>
      <c r="S64" s="3">
        <f>U64+T64</f>
        <v>5000</v>
      </c>
      <c r="T64" s="3">
        <v>5000</v>
      </c>
      <c r="U64" s="38"/>
      <c r="V64" s="3">
        <f>X64+W64</f>
        <v>5000</v>
      </c>
      <c r="W64" s="3">
        <v>5000</v>
      </c>
      <c r="X64" s="38"/>
      <c r="Y64" s="25"/>
    </row>
    <row r="65" spans="1:25" s="39" customFormat="1" ht="12.75">
      <c r="A65" s="6"/>
      <c r="B65" s="7"/>
      <c r="C65" s="8"/>
      <c r="D65" s="8"/>
      <c r="E65" s="37" t="s">
        <v>301</v>
      </c>
      <c r="F65" s="37">
        <v>4239</v>
      </c>
      <c r="G65" s="3">
        <f>I65+H65</f>
        <v>0</v>
      </c>
      <c r="H65" s="3"/>
      <c r="I65" s="38"/>
      <c r="J65" s="3"/>
      <c r="K65" s="3"/>
      <c r="L65" s="38"/>
      <c r="M65" s="68">
        <f>O65+N65</f>
        <v>900</v>
      </c>
      <c r="N65" s="68">
        <v>900</v>
      </c>
      <c r="O65" s="69"/>
      <c r="P65" s="25">
        <f t="shared" si="2"/>
        <v>900</v>
      </c>
      <c r="Q65" s="25">
        <f t="shared" si="2"/>
        <v>900</v>
      </c>
      <c r="R65" s="25">
        <f t="shared" si="2"/>
        <v>0</v>
      </c>
      <c r="S65" s="3">
        <f>U65+T65</f>
        <v>5000</v>
      </c>
      <c r="T65" s="3">
        <v>5000</v>
      </c>
      <c r="U65" s="38"/>
      <c r="V65" s="3">
        <f>X65+W65</f>
        <v>5000</v>
      </c>
      <c r="W65" s="3">
        <v>5000</v>
      </c>
      <c r="X65" s="38"/>
      <c r="Y65" s="25"/>
    </row>
    <row r="66" spans="1:25" s="39" customFormat="1" ht="12.75">
      <c r="A66" s="6"/>
      <c r="B66" s="7"/>
      <c r="C66" s="8"/>
      <c r="D66" s="8"/>
      <c r="E66" s="43" t="s">
        <v>302</v>
      </c>
      <c r="F66" s="43" t="s">
        <v>294</v>
      </c>
      <c r="G66" s="3">
        <f>I66+H66</f>
        <v>0</v>
      </c>
      <c r="H66" s="3"/>
      <c r="I66" s="38"/>
      <c r="J66" s="3"/>
      <c r="K66" s="3"/>
      <c r="L66" s="38"/>
      <c r="M66" s="68">
        <f>O66+N66</f>
        <v>2000</v>
      </c>
      <c r="N66" s="68">
        <v>2000</v>
      </c>
      <c r="O66" s="69"/>
      <c r="P66" s="25">
        <f t="shared" si="2"/>
        <v>2000</v>
      </c>
      <c r="Q66" s="25">
        <f t="shared" si="2"/>
        <v>2000</v>
      </c>
      <c r="R66" s="25">
        <f t="shared" si="2"/>
        <v>0</v>
      </c>
      <c r="S66" s="3">
        <f>U66+T66</f>
        <v>8000</v>
      </c>
      <c r="T66" s="3">
        <v>8000</v>
      </c>
      <c r="U66" s="38"/>
      <c r="V66" s="3">
        <f>X66+W66</f>
        <v>8000</v>
      </c>
      <c r="W66" s="3">
        <v>8000</v>
      </c>
      <c r="X66" s="38"/>
      <c r="Y66" s="25"/>
    </row>
    <row r="67" spans="1:25" s="54" customFormat="1" ht="12.75" customHeight="1">
      <c r="A67" s="65"/>
      <c r="B67" s="66"/>
      <c r="C67" s="66"/>
      <c r="D67" s="46"/>
      <c r="E67" s="67" t="s">
        <v>291</v>
      </c>
      <c r="F67" s="43" t="s">
        <v>375</v>
      </c>
      <c r="G67" s="42"/>
      <c r="H67" s="42"/>
      <c r="I67" s="42"/>
      <c r="J67" s="70">
        <f>+K67+L67</f>
        <v>0</v>
      </c>
      <c r="K67" s="70"/>
      <c r="L67" s="70">
        <v>0</v>
      </c>
      <c r="M67" s="71">
        <f>+N67+O67</f>
        <v>0</v>
      </c>
      <c r="N67" s="71"/>
      <c r="O67" s="71">
        <v>0</v>
      </c>
      <c r="P67" s="25">
        <f>+M67-J67</f>
        <v>0</v>
      </c>
      <c r="Q67" s="25">
        <f>+N67-K67</f>
        <v>0</v>
      </c>
      <c r="R67" s="25">
        <f>+O67-L67</f>
        <v>0</v>
      </c>
      <c r="S67" s="70">
        <f>+T67+U67</f>
        <v>5000</v>
      </c>
      <c r="T67" s="70"/>
      <c r="U67" s="70">
        <v>5000</v>
      </c>
      <c r="V67" s="70">
        <f>+W67+X67</f>
        <v>5000</v>
      </c>
      <c r="W67" s="70"/>
      <c r="X67" s="70">
        <v>5000</v>
      </c>
      <c r="Y67" s="25"/>
    </row>
    <row r="68" spans="1:25" s="54" customFormat="1" ht="12.75">
      <c r="A68" s="65"/>
      <c r="B68" s="66"/>
      <c r="C68" s="66"/>
      <c r="D68" s="46"/>
      <c r="E68" s="67" t="s">
        <v>246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25">
        <f t="shared" si="2"/>
        <v>0</v>
      </c>
      <c r="Q68" s="25">
        <f t="shared" si="2"/>
        <v>0</v>
      </c>
      <c r="R68" s="25">
        <f t="shared" si="2"/>
        <v>0</v>
      </c>
      <c r="S68" s="42"/>
      <c r="T68" s="42"/>
      <c r="U68" s="42"/>
      <c r="V68" s="42"/>
      <c r="W68" s="42"/>
      <c r="X68" s="42"/>
      <c r="Y68" s="25"/>
    </row>
    <row r="69" spans="1:25" s="54" customFormat="1" ht="12.75">
      <c r="A69" s="65"/>
      <c r="B69" s="66"/>
      <c r="C69" s="66"/>
      <c r="D69" s="46"/>
      <c r="E69" s="67" t="s">
        <v>246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25">
        <f t="shared" si="2"/>
        <v>0</v>
      </c>
      <c r="Q69" s="25">
        <f t="shared" si="2"/>
        <v>0</v>
      </c>
      <c r="R69" s="25">
        <f t="shared" si="2"/>
        <v>0</v>
      </c>
      <c r="S69" s="42"/>
      <c r="T69" s="42"/>
      <c r="U69" s="42"/>
      <c r="V69" s="42"/>
      <c r="W69" s="42"/>
      <c r="X69" s="42"/>
      <c r="Y69" s="25"/>
    </row>
    <row r="70" spans="1:25" s="28" customFormat="1" ht="25.5">
      <c r="A70" s="51">
        <v>2300</v>
      </c>
      <c r="B70" s="51">
        <v>3</v>
      </c>
      <c r="C70" s="51">
        <v>0</v>
      </c>
      <c r="D70" s="51">
        <v>0</v>
      </c>
      <c r="E70" s="52" t="s">
        <v>248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25">
        <f t="shared" si="2"/>
        <v>0</v>
      </c>
      <c r="Q70" s="25">
        <f t="shared" si="2"/>
        <v>0</v>
      </c>
      <c r="R70" s="25">
        <f t="shared" si="2"/>
        <v>0</v>
      </c>
      <c r="S70" s="72"/>
      <c r="T70" s="72"/>
      <c r="U70" s="72"/>
      <c r="V70" s="72"/>
      <c r="W70" s="72"/>
      <c r="X70" s="72"/>
      <c r="Y70" s="25"/>
    </row>
    <row r="71" spans="1:25" s="28" customFormat="1" ht="12.75">
      <c r="A71" s="51"/>
      <c r="B71" s="73"/>
      <c r="C71" s="73"/>
      <c r="D71" s="73"/>
      <c r="E71" s="67" t="s">
        <v>257</v>
      </c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25">
        <f t="shared" si="2"/>
        <v>0</v>
      </c>
      <c r="Q71" s="25">
        <f t="shared" si="2"/>
        <v>0</v>
      </c>
      <c r="R71" s="25">
        <f t="shared" si="2"/>
        <v>0</v>
      </c>
      <c r="S71" s="72"/>
      <c r="T71" s="72"/>
      <c r="U71" s="72"/>
      <c r="V71" s="72"/>
      <c r="W71" s="72"/>
      <c r="X71" s="72"/>
      <c r="Y71" s="25"/>
    </row>
    <row r="72" spans="1:25" s="28" customFormat="1" ht="12.75">
      <c r="A72" s="67" t="s">
        <v>258</v>
      </c>
      <c r="B72" s="73" t="s">
        <v>259</v>
      </c>
      <c r="C72" s="73" t="s">
        <v>260</v>
      </c>
      <c r="D72" s="73" t="s">
        <v>260</v>
      </c>
      <c r="E72" s="67" t="s">
        <v>246</v>
      </c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25">
        <f t="shared" si="2"/>
        <v>0</v>
      </c>
      <c r="Q72" s="25">
        <f t="shared" si="2"/>
        <v>0</v>
      </c>
      <c r="R72" s="25">
        <f t="shared" si="2"/>
        <v>0</v>
      </c>
      <c r="S72" s="72"/>
      <c r="T72" s="72"/>
      <c r="U72" s="72"/>
      <c r="V72" s="72"/>
      <c r="W72" s="72"/>
      <c r="X72" s="72"/>
      <c r="Y72" s="25"/>
    </row>
    <row r="73" spans="1:25" s="28" customFormat="1" ht="12.75">
      <c r="A73" s="67" t="s">
        <v>258</v>
      </c>
      <c r="B73" s="73" t="s">
        <v>259</v>
      </c>
      <c r="C73" s="73" t="s">
        <v>260</v>
      </c>
      <c r="D73" s="73" t="s">
        <v>260</v>
      </c>
      <c r="E73" s="67" t="s">
        <v>246</v>
      </c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25">
        <f t="shared" si="2"/>
        <v>0</v>
      </c>
      <c r="Q73" s="25">
        <f t="shared" si="2"/>
        <v>0</v>
      </c>
      <c r="R73" s="25">
        <f t="shared" si="2"/>
        <v>0</v>
      </c>
      <c r="S73" s="72"/>
      <c r="T73" s="72"/>
      <c r="U73" s="72"/>
      <c r="V73" s="72"/>
      <c r="W73" s="72"/>
      <c r="X73" s="72"/>
      <c r="Y73" s="25"/>
    </row>
    <row r="74" spans="1:25" s="28" customFormat="1" ht="38.25">
      <c r="A74" s="165"/>
      <c r="B74" s="165"/>
      <c r="C74" s="165"/>
      <c r="D74" s="165"/>
      <c r="E74" s="67" t="s">
        <v>245</v>
      </c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25">
        <f t="shared" si="2"/>
        <v>0</v>
      </c>
      <c r="Q74" s="25">
        <f t="shared" si="2"/>
        <v>0</v>
      </c>
      <c r="R74" s="25">
        <f t="shared" si="2"/>
        <v>0</v>
      </c>
      <c r="S74" s="72"/>
      <c r="T74" s="72"/>
      <c r="U74" s="72"/>
      <c r="V74" s="72"/>
      <c r="W74" s="72"/>
      <c r="X74" s="72"/>
      <c r="Y74" s="25"/>
    </row>
    <row r="75" spans="1:25" s="28" customFormat="1" ht="12.75">
      <c r="A75" s="165"/>
      <c r="B75" s="165"/>
      <c r="C75" s="165"/>
      <c r="D75" s="165"/>
      <c r="E75" s="67" t="s">
        <v>246</v>
      </c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25">
        <f t="shared" si="2"/>
        <v>0</v>
      </c>
      <c r="Q75" s="25">
        <f t="shared" si="2"/>
        <v>0</v>
      </c>
      <c r="R75" s="25">
        <f t="shared" si="2"/>
        <v>0</v>
      </c>
      <c r="S75" s="72"/>
      <c r="T75" s="72"/>
      <c r="U75" s="72"/>
      <c r="V75" s="72"/>
      <c r="W75" s="72"/>
      <c r="X75" s="72"/>
      <c r="Y75" s="25"/>
    </row>
    <row r="76" spans="1:25" s="28" customFormat="1" ht="12.75">
      <c r="A76" s="165"/>
      <c r="B76" s="165"/>
      <c r="C76" s="165"/>
      <c r="D76" s="165"/>
      <c r="E76" s="67" t="s">
        <v>246</v>
      </c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25">
        <f t="shared" si="2"/>
        <v>0</v>
      </c>
      <c r="Q76" s="25">
        <f t="shared" si="2"/>
        <v>0</v>
      </c>
      <c r="R76" s="25">
        <f t="shared" si="2"/>
        <v>0</v>
      </c>
      <c r="S76" s="72"/>
      <c r="T76" s="72"/>
      <c r="U76" s="72"/>
      <c r="V76" s="72"/>
      <c r="W76" s="72"/>
      <c r="X76" s="72"/>
      <c r="Y76" s="25"/>
    </row>
    <row r="77" spans="1:25" s="28" customFormat="1" ht="12.75">
      <c r="A77" s="165"/>
      <c r="B77" s="165"/>
      <c r="C77" s="165"/>
      <c r="D77" s="165"/>
      <c r="E77" s="67" t="s">
        <v>246</v>
      </c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25">
        <f t="shared" si="2"/>
        <v>0</v>
      </c>
      <c r="Q77" s="25">
        <f t="shared" si="2"/>
        <v>0</v>
      </c>
      <c r="R77" s="25">
        <f t="shared" si="2"/>
        <v>0</v>
      </c>
      <c r="S77" s="72"/>
      <c r="T77" s="72"/>
      <c r="U77" s="72"/>
      <c r="V77" s="72"/>
      <c r="W77" s="72"/>
      <c r="X77" s="72"/>
      <c r="Y77" s="25"/>
    </row>
    <row r="78" spans="1:25" ht="17.25" customHeight="1">
      <c r="A78" s="51">
        <v>2400</v>
      </c>
      <c r="B78" s="51">
        <v>4</v>
      </c>
      <c r="C78" s="51">
        <v>0</v>
      </c>
      <c r="D78" s="51">
        <v>0</v>
      </c>
      <c r="E78" s="52" t="s">
        <v>247</v>
      </c>
      <c r="F78" s="74"/>
      <c r="G78" s="74">
        <f aca="true" t="shared" si="19" ref="G78:O78">+G80+G94+G99</f>
        <v>-156400.4</v>
      </c>
      <c r="H78" s="74">
        <f t="shared" si="19"/>
        <v>0</v>
      </c>
      <c r="I78" s="75">
        <f t="shared" si="19"/>
        <v>-156400.4</v>
      </c>
      <c r="J78" s="74">
        <f t="shared" si="19"/>
        <v>-49500</v>
      </c>
      <c r="K78" s="74">
        <f t="shared" si="19"/>
        <v>500</v>
      </c>
      <c r="L78" s="75">
        <f t="shared" si="19"/>
        <v>-50000</v>
      </c>
      <c r="M78" s="74">
        <f t="shared" si="19"/>
        <v>-112300</v>
      </c>
      <c r="N78" s="74">
        <f t="shared" si="19"/>
        <v>12700</v>
      </c>
      <c r="O78" s="74">
        <f t="shared" si="19"/>
        <v>-125000</v>
      </c>
      <c r="P78" s="25">
        <f t="shared" si="2"/>
        <v>-62800</v>
      </c>
      <c r="Q78" s="25">
        <f t="shared" si="2"/>
        <v>12200</v>
      </c>
      <c r="R78" s="25">
        <f t="shared" si="2"/>
        <v>-75000</v>
      </c>
      <c r="S78" s="74">
        <f aca="true" t="shared" si="20" ref="S78:X78">+S80+S94+S99</f>
        <v>-307700</v>
      </c>
      <c r="T78" s="74">
        <f t="shared" si="20"/>
        <v>19000</v>
      </c>
      <c r="U78" s="75">
        <f t="shared" si="20"/>
        <v>-326700</v>
      </c>
      <c r="V78" s="74">
        <f t="shared" si="20"/>
        <v>-307700</v>
      </c>
      <c r="W78" s="74">
        <f t="shared" si="20"/>
        <v>19000</v>
      </c>
      <c r="X78" s="75">
        <f t="shared" si="20"/>
        <v>-326700</v>
      </c>
      <c r="Y78" s="25"/>
    </row>
    <row r="79" spans="1:25" ht="12.75">
      <c r="A79" s="51"/>
      <c r="B79" s="73"/>
      <c r="C79" s="73"/>
      <c r="D79" s="73"/>
      <c r="E79" s="67" t="s">
        <v>257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25">
        <f aca="true" t="shared" si="21" ref="P79:R148">+M79-J79</f>
        <v>0</v>
      </c>
      <c r="Q79" s="25">
        <f t="shared" si="21"/>
        <v>0</v>
      </c>
      <c r="R79" s="25">
        <f t="shared" si="21"/>
        <v>0</v>
      </c>
      <c r="S79" s="74"/>
      <c r="T79" s="74"/>
      <c r="U79" s="74"/>
      <c r="V79" s="74"/>
      <c r="W79" s="74"/>
      <c r="X79" s="74"/>
      <c r="Y79" s="25"/>
    </row>
    <row r="80" spans="1:25" ht="25.5">
      <c r="A80" s="55">
        <v>2420</v>
      </c>
      <c r="B80" s="76" t="s">
        <v>319</v>
      </c>
      <c r="C80" s="35" t="s">
        <v>314</v>
      </c>
      <c r="D80" s="56" t="s">
        <v>190</v>
      </c>
      <c r="E80" s="57" t="s">
        <v>320</v>
      </c>
      <c r="F80" s="74"/>
      <c r="G80" s="74">
        <f aca="true" t="shared" si="22" ref="G80:O80">+G82+G90</f>
        <v>0</v>
      </c>
      <c r="H80" s="74">
        <f t="shared" si="22"/>
        <v>0</v>
      </c>
      <c r="I80" s="74">
        <f t="shared" si="22"/>
        <v>0</v>
      </c>
      <c r="J80" s="74">
        <f>+J82+J90</f>
        <v>500</v>
      </c>
      <c r="K80" s="74">
        <f t="shared" si="22"/>
        <v>500</v>
      </c>
      <c r="L80" s="74">
        <f t="shared" si="22"/>
        <v>0</v>
      </c>
      <c r="M80" s="74">
        <f t="shared" si="22"/>
        <v>12700</v>
      </c>
      <c r="N80" s="74">
        <f t="shared" si="22"/>
        <v>12700</v>
      </c>
      <c r="O80" s="74">
        <f t="shared" si="22"/>
        <v>0</v>
      </c>
      <c r="P80" s="25">
        <f t="shared" si="21"/>
        <v>12200</v>
      </c>
      <c r="Q80" s="25">
        <f t="shared" si="21"/>
        <v>12200</v>
      </c>
      <c r="R80" s="25">
        <f t="shared" si="21"/>
        <v>0</v>
      </c>
      <c r="S80" s="74">
        <f aca="true" t="shared" si="23" ref="S80:X80">+S82+S90</f>
        <v>39000</v>
      </c>
      <c r="T80" s="74">
        <f t="shared" si="23"/>
        <v>19000</v>
      </c>
      <c r="U80" s="74">
        <f t="shared" si="23"/>
        <v>20000</v>
      </c>
      <c r="V80" s="74">
        <f t="shared" si="23"/>
        <v>39000</v>
      </c>
      <c r="W80" s="74">
        <f t="shared" si="23"/>
        <v>19000</v>
      </c>
      <c r="X80" s="74">
        <f t="shared" si="23"/>
        <v>20000</v>
      </c>
      <c r="Y80" s="25"/>
    </row>
    <row r="81" spans="1:25" ht="12.75">
      <c r="A81" s="6"/>
      <c r="B81" s="35"/>
      <c r="C81" s="36"/>
      <c r="D81" s="36"/>
      <c r="E81" s="37" t="s">
        <v>269</v>
      </c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25">
        <f t="shared" si="21"/>
        <v>0</v>
      </c>
      <c r="Q81" s="25">
        <f t="shared" si="21"/>
        <v>0</v>
      </c>
      <c r="R81" s="25">
        <f t="shared" si="21"/>
        <v>0</v>
      </c>
      <c r="S81" s="74"/>
      <c r="T81" s="74"/>
      <c r="U81" s="74"/>
      <c r="V81" s="74"/>
      <c r="W81" s="74"/>
      <c r="X81" s="74"/>
      <c r="Y81" s="25"/>
    </row>
    <row r="82" spans="1:25" ht="12.75">
      <c r="A82" s="6">
        <v>2421</v>
      </c>
      <c r="B82" s="7" t="s">
        <v>319</v>
      </c>
      <c r="C82" s="8">
        <v>2</v>
      </c>
      <c r="D82" s="8">
        <v>1</v>
      </c>
      <c r="E82" s="37" t="s">
        <v>366</v>
      </c>
      <c r="F82" s="74"/>
      <c r="G82" s="74">
        <f aca="true" t="shared" si="24" ref="G82:X82">+G84+G85+G86+G87+G88</f>
        <v>0</v>
      </c>
      <c r="H82" s="74">
        <f t="shared" si="24"/>
        <v>0</v>
      </c>
      <c r="I82" s="74">
        <f t="shared" si="24"/>
        <v>0</v>
      </c>
      <c r="J82" s="74">
        <f t="shared" si="24"/>
        <v>500</v>
      </c>
      <c r="K82" s="74">
        <f t="shared" si="24"/>
        <v>500</v>
      </c>
      <c r="L82" s="74">
        <f t="shared" si="24"/>
        <v>0</v>
      </c>
      <c r="M82" s="74">
        <f t="shared" si="24"/>
        <v>2700</v>
      </c>
      <c r="N82" s="74">
        <f t="shared" si="24"/>
        <v>2700</v>
      </c>
      <c r="O82" s="74">
        <f t="shared" si="24"/>
        <v>0</v>
      </c>
      <c r="P82" s="74">
        <f t="shared" si="24"/>
        <v>2200</v>
      </c>
      <c r="Q82" s="74">
        <f t="shared" si="24"/>
        <v>2200</v>
      </c>
      <c r="R82" s="74">
        <f t="shared" si="24"/>
        <v>0</v>
      </c>
      <c r="S82" s="74">
        <f t="shared" si="24"/>
        <v>19000</v>
      </c>
      <c r="T82" s="74">
        <f t="shared" si="24"/>
        <v>14000</v>
      </c>
      <c r="U82" s="74">
        <f t="shared" si="24"/>
        <v>5000</v>
      </c>
      <c r="V82" s="74">
        <f t="shared" si="24"/>
        <v>19000</v>
      </c>
      <c r="W82" s="74">
        <f t="shared" si="24"/>
        <v>14000</v>
      </c>
      <c r="X82" s="74">
        <f t="shared" si="24"/>
        <v>5000</v>
      </c>
      <c r="Y82" s="25"/>
    </row>
    <row r="83" spans="1:25" ht="38.25">
      <c r="A83" s="55"/>
      <c r="B83" s="76"/>
      <c r="C83" s="35"/>
      <c r="D83" s="56"/>
      <c r="E83" s="67" t="s">
        <v>245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25">
        <f t="shared" si="21"/>
        <v>0</v>
      </c>
      <c r="Q83" s="25">
        <f t="shared" si="21"/>
        <v>0</v>
      </c>
      <c r="R83" s="25">
        <f t="shared" si="21"/>
        <v>0</v>
      </c>
      <c r="S83" s="74"/>
      <c r="T83" s="74"/>
      <c r="U83" s="74"/>
      <c r="V83" s="74"/>
      <c r="W83" s="74"/>
      <c r="X83" s="74"/>
      <c r="Y83" s="25"/>
    </row>
    <row r="84" spans="1:25" ht="12.75">
      <c r="A84" s="55"/>
      <c r="B84" s="76"/>
      <c r="C84" s="35"/>
      <c r="D84" s="56"/>
      <c r="E84" s="43" t="s">
        <v>274</v>
      </c>
      <c r="F84" s="43" t="s">
        <v>376</v>
      </c>
      <c r="G84" s="74"/>
      <c r="H84" s="74"/>
      <c r="I84" s="74"/>
      <c r="J84" s="53"/>
      <c r="K84" s="53"/>
      <c r="L84" s="74"/>
      <c r="M84" s="3">
        <f>O84+N84</f>
        <v>900</v>
      </c>
      <c r="N84" s="3">
        <v>900</v>
      </c>
      <c r="O84" s="74"/>
      <c r="P84" s="25">
        <f t="shared" si="21"/>
        <v>900</v>
      </c>
      <c r="Q84" s="25">
        <f t="shared" si="21"/>
        <v>900</v>
      </c>
      <c r="R84" s="25">
        <f t="shared" si="21"/>
        <v>0</v>
      </c>
      <c r="S84" s="79">
        <f>U84+T84</f>
        <v>500</v>
      </c>
      <c r="T84" s="79">
        <v>500</v>
      </c>
      <c r="U84" s="74"/>
      <c r="V84" s="53">
        <f>X84+W84</f>
        <v>500</v>
      </c>
      <c r="W84" s="53">
        <v>500</v>
      </c>
      <c r="X84" s="74"/>
      <c r="Y84" s="25"/>
    </row>
    <row r="85" spans="1:25" s="39" customFormat="1" ht="12.75">
      <c r="A85" s="6"/>
      <c r="B85" s="7"/>
      <c r="C85" s="8"/>
      <c r="D85" s="8"/>
      <c r="E85" s="37" t="s">
        <v>301</v>
      </c>
      <c r="F85" s="37">
        <v>4239</v>
      </c>
      <c r="G85" s="3">
        <f>I85+H85</f>
        <v>0</v>
      </c>
      <c r="H85" s="3"/>
      <c r="I85" s="38"/>
      <c r="J85" s="53">
        <f>L85+K85</f>
        <v>0</v>
      </c>
      <c r="K85" s="3"/>
      <c r="L85" s="38"/>
      <c r="M85" s="3">
        <f>O85+N85</f>
        <v>600</v>
      </c>
      <c r="N85" s="3">
        <v>600</v>
      </c>
      <c r="O85" s="69"/>
      <c r="P85" s="25">
        <f t="shared" si="21"/>
        <v>600</v>
      </c>
      <c r="Q85" s="25">
        <f t="shared" si="21"/>
        <v>600</v>
      </c>
      <c r="R85" s="25">
        <f t="shared" si="21"/>
        <v>0</v>
      </c>
      <c r="S85" s="79">
        <f>U85+T85</f>
        <v>5000</v>
      </c>
      <c r="T85" s="79">
        <v>5000</v>
      </c>
      <c r="U85" s="163"/>
      <c r="V85" s="53">
        <f>X85+W85</f>
        <v>5000</v>
      </c>
      <c r="W85" s="53">
        <v>5000</v>
      </c>
      <c r="X85" s="163"/>
      <c r="Y85" s="25"/>
    </row>
    <row r="86" spans="1:25" s="39" customFormat="1" ht="12.75">
      <c r="A86" s="6"/>
      <c r="B86" s="7"/>
      <c r="C86" s="8"/>
      <c r="D86" s="8"/>
      <c r="E86" s="43" t="s">
        <v>302</v>
      </c>
      <c r="F86" s="43" t="s">
        <v>294</v>
      </c>
      <c r="G86" s="3">
        <f>I86+H86</f>
        <v>0</v>
      </c>
      <c r="H86" s="3"/>
      <c r="I86" s="38"/>
      <c r="J86" s="53">
        <f>L86+K86</f>
        <v>500</v>
      </c>
      <c r="K86" s="3">
        <v>500</v>
      </c>
      <c r="L86" s="38"/>
      <c r="M86" s="3">
        <f>O86+N86</f>
        <v>900</v>
      </c>
      <c r="N86" s="3">
        <v>900</v>
      </c>
      <c r="O86" s="69"/>
      <c r="P86" s="25">
        <f t="shared" si="21"/>
        <v>400</v>
      </c>
      <c r="Q86" s="25">
        <f t="shared" si="21"/>
        <v>400</v>
      </c>
      <c r="R86" s="25">
        <f t="shared" si="21"/>
        <v>0</v>
      </c>
      <c r="S86" s="79">
        <f>U86+T86</f>
        <v>8000</v>
      </c>
      <c r="T86" s="79">
        <v>8000</v>
      </c>
      <c r="U86" s="163"/>
      <c r="V86" s="53">
        <f>X86+W86</f>
        <v>8000</v>
      </c>
      <c r="W86" s="53">
        <v>8000</v>
      </c>
      <c r="X86" s="163"/>
      <c r="Y86" s="25"/>
    </row>
    <row r="87" spans="1:25" ht="15.75" customHeight="1">
      <c r="A87" s="6"/>
      <c r="B87" s="7"/>
      <c r="C87" s="8"/>
      <c r="D87" s="8"/>
      <c r="E87" s="37" t="s">
        <v>289</v>
      </c>
      <c r="F87" s="37">
        <v>4269</v>
      </c>
      <c r="G87" s="3">
        <f>I87+H87</f>
        <v>0</v>
      </c>
      <c r="H87" s="3"/>
      <c r="I87" s="3"/>
      <c r="J87" s="3"/>
      <c r="K87" s="3"/>
      <c r="L87" s="3"/>
      <c r="M87" s="3">
        <f>O87+N87</f>
        <v>300</v>
      </c>
      <c r="N87" s="3">
        <v>300</v>
      </c>
      <c r="O87" s="3"/>
      <c r="P87" s="25">
        <f aca="true" t="shared" si="25" ref="P87:R88">+M87-J87</f>
        <v>300</v>
      </c>
      <c r="Q87" s="25">
        <f t="shared" si="25"/>
        <v>300</v>
      </c>
      <c r="R87" s="25">
        <f t="shared" si="25"/>
        <v>0</v>
      </c>
      <c r="S87" s="79">
        <f>U87+T87</f>
        <v>500</v>
      </c>
      <c r="T87" s="79">
        <v>500</v>
      </c>
      <c r="U87" s="53"/>
      <c r="V87" s="53">
        <f>X87+W87</f>
        <v>500</v>
      </c>
      <c r="W87" s="53">
        <v>500</v>
      </c>
      <c r="X87" s="53"/>
      <c r="Y87" s="25"/>
    </row>
    <row r="88" spans="1:25" s="54" customFormat="1" ht="12.75" customHeight="1">
      <c r="A88" s="65"/>
      <c r="B88" s="66"/>
      <c r="C88" s="66"/>
      <c r="D88" s="46"/>
      <c r="E88" s="67" t="s">
        <v>291</v>
      </c>
      <c r="F88" s="43" t="s">
        <v>375</v>
      </c>
      <c r="G88" s="42"/>
      <c r="H88" s="42"/>
      <c r="I88" s="42"/>
      <c r="J88" s="53">
        <f>L88+K88</f>
        <v>0</v>
      </c>
      <c r="K88" s="70"/>
      <c r="L88" s="70"/>
      <c r="M88" s="77">
        <f>+N88+O88</f>
        <v>0</v>
      </c>
      <c r="N88" s="71"/>
      <c r="O88" s="71">
        <v>0</v>
      </c>
      <c r="P88" s="25">
        <f t="shared" si="25"/>
        <v>0</v>
      </c>
      <c r="Q88" s="25">
        <f t="shared" si="25"/>
        <v>0</v>
      </c>
      <c r="R88" s="25">
        <f t="shared" si="25"/>
        <v>0</v>
      </c>
      <c r="S88" s="162">
        <f>+T88+U88</f>
        <v>5000</v>
      </c>
      <c r="T88" s="162"/>
      <c r="U88" s="70">
        <v>5000</v>
      </c>
      <c r="V88" s="70">
        <f>+W88+X88</f>
        <v>5000</v>
      </c>
      <c r="W88" s="70"/>
      <c r="X88" s="70">
        <v>5000</v>
      </c>
      <c r="Y88" s="25"/>
    </row>
    <row r="89" spans="1:25" ht="12.75">
      <c r="A89" s="78"/>
      <c r="B89" s="76"/>
      <c r="C89" s="35"/>
      <c r="D89" s="56"/>
      <c r="E89" s="43"/>
      <c r="F89" s="43"/>
      <c r="G89" s="74"/>
      <c r="H89" s="74"/>
      <c r="I89" s="74"/>
      <c r="J89" s="53"/>
      <c r="K89" s="53"/>
      <c r="L89" s="74"/>
      <c r="M89" s="53"/>
      <c r="N89" s="53"/>
      <c r="O89" s="74"/>
      <c r="P89" s="25"/>
      <c r="Q89" s="25"/>
      <c r="R89" s="25"/>
      <c r="S89" s="53"/>
      <c r="T89" s="53"/>
      <c r="U89" s="74"/>
      <c r="V89" s="53"/>
      <c r="W89" s="53"/>
      <c r="X89" s="74"/>
      <c r="Y89" s="25"/>
    </row>
    <row r="90" spans="1:25" ht="12.75">
      <c r="A90" s="6">
        <v>2424</v>
      </c>
      <c r="B90" s="7" t="s">
        <v>319</v>
      </c>
      <c r="C90" s="8">
        <v>2</v>
      </c>
      <c r="D90" s="8">
        <v>4</v>
      </c>
      <c r="E90" s="37" t="s">
        <v>367</v>
      </c>
      <c r="F90" s="43"/>
      <c r="G90" s="74"/>
      <c r="H90" s="74"/>
      <c r="I90" s="74"/>
      <c r="J90" s="53">
        <f>J92+J93</f>
        <v>0</v>
      </c>
      <c r="K90" s="53">
        <f aca="true" t="shared" si="26" ref="K90:X90">K92+K93</f>
        <v>0</v>
      </c>
      <c r="L90" s="53">
        <f t="shared" si="26"/>
        <v>0</v>
      </c>
      <c r="M90" s="53">
        <f t="shared" si="26"/>
        <v>10000</v>
      </c>
      <c r="N90" s="53">
        <f t="shared" si="26"/>
        <v>10000</v>
      </c>
      <c r="O90" s="53">
        <f t="shared" si="26"/>
        <v>0</v>
      </c>
      <c r="P90" s="53">
        <f t="shared" si="26"/>
        <v>10000</v>
      </c>
      <c r="Q90" s="53">
        <f t="shared" si="26"/>
        <v>10000</v>
      </c>
      <c r="R90" s="53">
        <f t="shared" si="26"/>
        <v>0</v>
      </c>
      <c r="S90" s="53">
        <f t="shared" si="26"/>
        <v>20000</v>
      </c>
      <c r="T90" s="53">
        <f t="shared" si="26"/>
        <v>5000</v>
      </c>
      <c r="U90" s="53">
        <f>U92+U93</f>
        <v>15000</v>
      </c>
      <c r="V90" s="53">
        <f t="shared" si="26"/>
        <v>20000</v>
      </c>
      <c r="W90" s="53">
        <f t="shared" si="26"/>
        <v>5000</v>
      </c>
      <c r="X90" s="53">
        <f t="shared" si="26"/>
        <v>15000</v>
      </c>
      <c r="Y90" s="25"/>
    </row>
    <row r="91" spans="1:25" ht="22.5" customHeight="1">
      <c r="A91" s="6"/>
      <c r="B91" s="7"/>
      <c r="C91" s="8"/>
      <c r="D91" s="8"/>
      <c r="E91" s="67" t="s">
        <v>245</v>
      </c>
      <c r="F91" s="43"/>
      <c r="G91" s="74"/>
      <c r="H91" s="74"/>
      <c r="I91" s="74"/>
      <c r="J91" s="53"/>
      <c r="K91" s="53"/>
      <c r="L91" s="53"/>
      <c r="M91" s="53"/>
      <c r="N91" s="53"/>
      <c r="O91" s="53"/>
      <c r="P91" s="25">
        <f t="shared" si="21"/>
        <v>0</v>
      </c>
      <c r="Q91" s="25">
        <f t="shared" si="21"/>
        <v>0</v>
      </c>
      <c r="R91" s="25">
        <f t="shared" si="21"/>
        <v>0</v>
      </c>
      <c r="S91" s="53"/>
      <c r="T91" s="53"/>
      <c r="U91" s="53"/>
      <c r="V91" s="53"/>
      <c r="W91" s="53"/>
      <c r="X91" s="53"/>
      <c r="Y91" s="25"/>
    </row>
    <row r="92" spans="1:25" ht="22.5" customHeight="1">
      <c r="A92" s="6"/>
      <c r="B92" s="7"/>
      <c r="C92" s="8"/>
      <c r="D92" s="8"/>
      <c r="E92" s="37" t="s">
        <v>306</v>
      </c>
      <c r="F92" s="43" t="s">
        <v>374</v>
      </c>
      <c r="G92" s="74"/>
      <c r="H92" s="74"/>
      <c r="I92" s="74"/>
      <c r="J92" s="53"/>
      <c r="K92" s="53"/>
      <c r="L92" s="53"/>
      <c r="M92" s="53">
        <f>+N92+O92</f>
        <v>10000</v>
      </c>
      <c r="N92" s="53">
        <v>10000</v>
      </c>
      <c r="O92" s="53"/>
      <c r="P92" s="25">
        <f t="shared" si="21"/>
        <v>10000</v>
      </c>
      <c r="Q92" s="25">
        <f t="shared" si="21"/>
        <v>10000</v>
      </c>
      <c r="R92" s="25">
        <f t="shared" si="21"/>
        <v>0</v>
      </c>
      <c r="S92" s="53">
        <f>+T92+U92</f>
        <v>5000</v>
      </c>
      <c r="T92" s="53">
        <v>5000</v>
      </c>
      <c r="U92" s="53"/>
      <c r="V92" s="53">
        <f>+W92+X92</f>
        <v>5000</v>
      </c>
      <c r="W92" s="53">
        <v>5000</v>
      </c>
      <c r="X92" s="53"/>
      <c r="Y92" s="25"/>
    </row>
    <row r="93" spans="1:25" ht="12.75">
      <c r="A93" s="6"/>
      <c r="B93" s="7"/>
      <c r="C93" s="8"/>
      <c r="D93" s="8"/>
      <c r="E93" s="43" t="s">
        <v>337</v>
      </c>
      <c r="F93" s="43" t="s">
        <v>297</v>
      </c>
      <c r="G93" s="74"/>
      <c r="H93" s="74"/>
      <c r="I93" s="74"/>
      <c r="J93" s="53">
        <f>+K93+L93</f>
        <v>0</v>
      </c>
      <c r="K93" s="79"/>
      <c r="L93" s="53">
        <v>0</v>
      </c>
      <c r="M93" s="53">
        <f>+N93+O93</f>
        <v>0</v>
      </c>
      <c r="N93" s="79"/>
      <c r="O93" s="53">
        <v>0</v>
      </c>
      <c r="P93" s="25">
        <f t="shared" si="21"/>
        <v>0</v>
      </c>
      <c r="Q93" s="25">
        <f t="shared" si="21"/>
        <v>0</v>
      </c>
      <c r="R93" s="25">
        <f t="shared" si="21"/>
        <v>0</v>
      </c>
      <c r="S93" s="53">
        <f>+T93+U93</f>
        <v>15000</v>
      </c>
      <c r="T93" s="79"/>
      <c r="U93" s="53">
        <v>15000</v>
      </c>
      <c r="V93" s="53">
        <f>+W93+X93</f>
        <v>15000</v>
      </c>
      <c r="W93" s="79"/>
      <c r="X93" s="53">
        <v>15000</v>
      </c>
      <c r="Y93" s="25"/>
    </row>
    <row r="94" spans="1:25" ht="12.75">
      <c r="A94" s="55">
        <v>2450</v>
      </c>
      <c r="B94" s="76" t="s">
        <v>319</v>
      </c>
      <c r="C94" s="35" t="s">
        <v>321</v>
      </c>
      <c r="D94" s="56" t="s">
        <v>190</v>
      </c>
      <c r="E94" s="57" t="s">
        <v>322</v>
      </c>
      <c r="F94" s="74"/>
      <c r="G94" s="74">
        <f>+G97</f>
        <v>0</v>
      </c>
      <c r="H94" s="74">
        <f>+H97</f>
        <v>0</v>
      </c>
      <c r="I94" s="74">
        <f>+I97</f>
        <v>0</v>
      </c>
      <c r="J94" s="74">
        <f>+J97+J98</f>
        <v>50000</v>
      </c>
      <c r="K94" s="74">
        <f aca="true" t="shared" si="27" ref="K94:X94">+K97+K98</f>
        <v>0</v>
      </c>
      <c r="L94" s="74">
        <f t="shared" si="27"/>
        <v>50000</v>
      </c>
      <c r="M94" s="74">
        <f t="shared" si="27"/>
        <v>100000</v>
      </c>
      <c r="N94" s="74">
        <f t="shared" si="27"/>
        <v>0</v>
      </c>
      <c r="O94" s="74">
        <f t="shared" si="27"/>
        <v>100000</v>
      </c>
      <c r="P94" s="74">
        <f t="shared" si="27"/>
        <v>50000</v>
      </c>
      <c r="Q94" s="74">
        <f t="shared" si="27"/>
        <v>0</v>
      </c>
      <c r="R94" s="74">
        <f t="shared" si="27"/>
        <v>50000</v>
      </c>
      <c r="S94" s="74">
        <f t="shared" si="27"/>
        <v>100000</v>
      </c>
      <c r="T94" s="74">
        <f t="shared" si="27"/>
        <v>0</v>
      </c>
      <c r="U94" s="74">
        <f t="shared" si="27"/>
        <v>100000</v>
      </c>
      <c r="V94" s="74">
        <f t="shared" si="27"/>
        <v>100000</v>
      </c>
      <c r="W94" s="74">
        <f t="shared" si="27"/>
        <v>0</v>
      </c>
      <c r="X94" s="74">
        <f t="shared" si="27"/>
        <v>100000</v>
      </c>
      <c r="Y94" s="25"/>
    </row>
    <row r="95" spans="1:25" ht="12.75">
      <c r="A95" s="6"/>
      <c r="B95" s="35"/>
      <c r="C95" s="35"/>
      <c r="D95" s="35"/>
      <c r="E95" s="37" t="s">
        <v>269</v>
      </c>
      <c r="F95" s="74"/>
      <c r="G95" s="74"/>
      <c r="H95" s="74"/>
      <c r="I95" s="74"/>
      <c r="J95" s="3"/>
      <c r="K95" s="3"/>
      <c r="L95" s="3"/>
      <c r="M95" s="3"/>
      <c r="N95" s="3"/>
      <c r="O95" s="3"/>
      <c r="P95" s="25">
        <f t="shared" si="21"/>
        <v>0</v>
      </c>
      <c r="Q95" s="25">
        <f t="shared" si="21"/>
        <v>0</v>
      </c>
      <c r="R95" s="25">
        <f t="shared" si="21"/>
        <v>0</v>
      </c>
      <c r="S95" s="3"/>
      <c r="T95" s="3"/>
      <c r="U95" s="3"/>
      <c r="V95" s="3"/>
      <c r="W95" s="3"/>
      <c r="X95" s="3"/>
      <c r="Y95" s="25"/>
    </row>
    <row r="96" spans="1:25" ht="36" customHeight="1">
      <c r="A96" s="66"/>
      <c r="B96" s="66"/>
      <c r="C96" s="66"/>
      <c r="D96" s="46"/>
      <c r="E96" s="67" t="s">
        <v>245</v>
      </c>
      <c r="F96" s="74"/>
      <c r="G96" s="74"/>
      <c r="H96" s="74"/>
      <c r="I96" s="74"/>
      <c r="J96" s="3"/>
      <c r="K96" s="3"/>
      <c r="L96" s="3"/>
      <c r="M96" s="3"/>
      <c r="N96" s="3"/>
      <c r="O96" s="3"/>
      <c r="P96" s="25">
        <f t="shared" si="21"/>
        <v>0</v>
      </c>
      <c r="Q96" s="25">
        <f t="shared" si="21"/>
        <v>0</v>
      </c>
      <c r="R96" s="25">
        <f t="shared" si="21"/>
        <v>0</v>
      </c>
      <c r="S96" s="3"/>
      <c r="T96" s="3"/>
      <c r="U96" s="3"/>
      <c r="V96" s="3"/>
      <c r="W96" s="3"/>
      <c r="X96" s="3"/>
      <c r="Y96" s="25"/>
    </row>
    <row r="97" spans="1:25" ht="12.75">
      <c r="A97" s="66"/>
      <c r="B97" s="66"/>
      <c r="C97" s="66"/>
      <c r="D97" s="46"/>
      <c r="E97" s="37" t="s">
        <v>337</v>
      </c>
      <c r="F97" s="43" t="s">
        <v>297</v>
      </c>
      <c r="G97" s="74"/>
      <c r="H97" s="74"/>
      <c r="I97" s="74"/>
      <c r="J97" s="80">
        <f>+K97+L97</f>
        <v>50000</v>
      </c>
      <c r="K97" s="80"/>
      <c r="L97" s="80">
        <v>50000</v>
      </c>
      <c r="M97" s="80">
        <f>+N97+O97</f>
        <v>100000</v>
      </c>
      <c r="N97" s="80"/>
      <c r="O97" s="80">
        <v>100000</v>
      </c>
      <c r="P97" s="25">
        <f t="shared" si="21"/>
        <v>50000</v>
      </c>
      <c r="Q97" s="25">
        <f t="shared" si="21"/>
        <v>0</v>
      </c>
      <c r="R97" s="25">
        <f t="shared" si="21"/>
        <v>50000</v>
      </c>
      <c r="S97" s="80">
        <f>+T97+U97</f>
        <v>100000</v>
      </c>
      <c r="T97" s="80"/>
      <c r="U97" s="80">
        <v>100000</v>
      </c>
      <c r="V97" s="80">
        <f>+W97+X97</f>
        <v>100000</v>
      </c>
      <c r="W97" s="80"/>
      <c r="X97" s="80">
        <v>100000</v>
      </c>
      <c r="Y97" s="25"/>
    </row>
    <row r="98" spans="1:25" ht="12.75">
      <c r="A98" s="81"/>
      <c r="B98" s="81"/>
      <c r="C98" s="66"/>
      <c r="D98" s="82"/>
      <c r="E98" s="37" t="s">
        <v>338</v>
      </c>
      <c r="F98" s="43" t="s">
        <v>377</v>
      </c>
      <c r="G98" s="74"/>
      <c r="H98" s="74"/>
      <c r="I98" s="74"/>
      <c r="J98" s="80"/>
      <c r="K98" s="80"/>
      <c r="L98" s="80"/>
      <c r="M98" s="80">
        <f>+N98+O98</f>
        <v>0</v>
      </c>
      <c r="N98" s="80"/>
      <c r="O98" s="80">
        <v>0</v>
      </c>
      <c r="P98" s="25"/>
      <c r="Q98" s="25"/>
      <c r="R98" s="25"/>
      <c r="S98" s="80"/>
      <c r="T98" s="80"/>
      <c r="U98" s="80"/>
      <c r="V98" s="80"/>
      <c r="W98" s="80"/>
      <c r="X98" s="80"/>
      <c r="Y98" s="25"/>
    </row>
    <row r="99" spans="1:25" ht="25.5">
      <c r="A99" s="55">
        <v>2490</v>
      </c>
      <c r="B99" s="76" t="s">
        <v>319</v>
      </c>
      <c r="C99" s="35" t="s">
        <v>323</v>
      </c>
      <c r="D99" s="56" t="s">
        <v>190</v>
      </c>
      <c r="E99" s="57" t="s">
        <v>324</v>
      </c>
      <c r="F99" s="74"/>
      <c r="G99" s="74">
        <f aca="true" t="shared" si="28" ref="G99:N99">+G101</f>
        <v>-156400.4</v>
      </c>
      <c r="H99" s="74">
        <f t="shared" si="28"/>
        <v>0</v>
      </c>
      <c r="I99" s="74">
        <f t="shared" si="28"/>
        <v>-156400.4</v>
      </c>
      <c r="J99" s="74">
        <f t="shared" si="28"/>
        <v>-100000</v>
      </c>
      <c r="K99" s="74">
        <f t="shared" si="28"/>
        <v>0</v>
      </c>
      <c r="L99" s="74">
        <f t="shared" si="28"/>
        <v>-100000</v>
      </c>
      <c r="M99" s="74">
        <f t="shared" si="28"/>
        <v>-225000</v>
      </c>
      <c r="N99" s="74">
        <f t="shared" si="28"/>
        <v>0</v>
      </c>
      <c r="O99" s="74">
        <f>+O101</f>
        <v>-225000</v>
      </c>
      <c r="P99" s="25">
        <f t="shared" si="21"/>
        <v>-125000</v>
      </c>
      <c r="Q99" s="25">
        <f t="shared" si="21"/>
        <v>0</v>
      </c>
      <c r="R99" s="25">
        <f t="shared" si="21"/>
        <v>-125000</v>
      </c>
      <c r="S99" s="74">
        <f aca="true" t="shared" si="29" ref="S99:X99">+S101</f>
        <v>-446700</v>
      </c>
      <c r="T99" s="74">
        <f t="shared" si="29"/>
        <v>0</v>
      </c>
      <c r="U99" s="75">
        <f t="shared" si="29"/>
        <v>-446700</v>
      </c>
      <c r="V99" s="74">
        <f t="shared" si="29"/>
        <v>-446700</v>
      </c>
      <c r="W99" s="74">
        <f t="shared" si="29"/>
        <v>0</v>
      </c>
      <c r="X99" s="75">
        <f t="shared" si="29"/>
        <v>-446700</v>
      </c>
      <c r="Y99" s="25"/>
    </row>
    <row r="100" spans="1:25" ht="38.25">
      <c r="A100" s="65"/>
      <c r="B100" s="66"/>
      <c r="C100" s="66"/>
      <c r="D100" s="46"/>
      <c r="E100" s="67" t="s">
        <v>245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25">
        <f t="shared" si="21"/>
        <v>0</v>
      </c>
      <c r="Q100" s="25">
        <f t="shared" si="21"/>
        <v>0</v>
      </c>
      <c r="R100" s="25">
        <f t="shared" si="21"/>
        <v>0</v>
      </c>
      <c r="S100" s="74"/>
      <c r="T100" s="74"/>
      <c r="U100" s="74"/>
      <c r="V100" s="74"/>
      <c r="W100" s="74"/>
      <c r="X100" s="74"/>
      <c r="Y100" s="25"/>
    </row>
    <row r="101" spans="1:25" ht="27" customHeight="1">
      <c r="A101" s="55">
        <v>2491</v>
      </c>
      <c r="B101" s="83" t="s">
        <v>319</v>
      </c>
      <c r="C101" s="7" t="s">
        <v>323</v>
      </c>
      <c r="D101" s="62" t="s">
        <v>316</v>
      </c>
      <c r="E101" s="67" t="s">
        <v>324</v>
      </c>
      <c r="F101" s="74"/>
      <c r="G101" s="84">
        <f>+H101+I101</f>
        <v>-156400.4</v>
      </c>
      <c r="H101" s="74"/>
      <c r="I101" s="84">
        <v>-156400.4</v>
      </c>
      <c r="J101" s="74">
        <f>+L101</f>
        <v>-100000</v>
      </c>
      <c r="K101" s="74"/>
      <c r="L101" s="84">
        <v>-100000</v>
      </c>
      <c r="M101" s="74">
        <f>+O101</f>
        <v>-225000</v>
      </c>
      <c r="N101" s="74"/>
      <c r="O101" s="75">
        <v>-225000</v>
      </c>
      <c r="P101" s="25">
        <f t="shared" si="21"/>
        <v>-125000</v>
      </c>
      <c r="Q101" s="25">
        <f t="shared" si="21"/>
        <v>0</v>
      </c>
      <c r="R101" s="25">
        <f t="shared" si="21"/>
        <v>-125000</v>
      </c>
      <c r="S101" s="74">
        <f>+U101</f>
        <v>-446700</v>
      </c>
      <c r="T101" s="74"/>
      <c r="U101" s="84">
        <v>-446700</v>
      </c>
      <c r="V101" s="74">
        <f>+X101</f>
        <v>-446700</v>
      </c>
      <c r="W101" s="74"/>
      <c r="X101" s="84">
        <v>-446700</v>
      </c>
      <c r="Y101" s="25"/>
    </row>
    <row r="102" spans="1:25" ht="12.75">
      <c r="A102" s="51">
        <v>2500</v>
      </c>
      <c r="B102" s="51">
        <v>5</v>
      </c>
      <c r="C102" s="51">
        <v>0</v>
      </c>
      <c r="D102" s="51">
        <v>0</v>
      </c>
      <c r="E102" s="51" t="s">
        <v>250</v>
      </c>
      <c r="F102" s="74"/>
      <c r="G102" s="74">
        <f aca="true" t="shared" si="30" ref="G102:O102">+G104+G121</f>
        <v>453431.519</v>
      </c>
      <c r="H102" s="74">
        <f t="shared" si="30"/>
        <v>155517.345</v>
      </c>
      <c r="I102" s="74">
        <f t="shared" si="30"/>
        <v>297914.174</v>
      </c>
      <c r="J102" s="74">
        <f t="shared" si="30"/>
        <v>174390</v>
      </c>
      <c r="K102" s="74">
        <f t="shared" si="30"/>
        <v>173390</v>
      </c>
      <c r="L102" s="74">
        <f t="shared" si="30"/>
        <v>1000</v>
      </c>
      <c r="M102" s="74">
        <f t="shared" si="30"/>
        <v>179254</v>
      </c>
      <c r="N102" s="74">
        <f t="shared" si="30"/>
        <v>178254</v>
      </c>
      <c r="O102" s="74">
        <f t="shared" si="30"/>
        <v>1000</v>
      </c>
      <c r="P102" s="25">
        <f t="shared" si="21"/>
        <v>4864</v>
      </c>
      <c r="Q102" s="25">
        <f t="shared" si="21"/>
        <v>4864</v>
      </c>
      <c r="R102" s="25">
        <f t="shared" si="21"/>
        <v>0</v>
      </c>
      <c r="S102" s="74">
        <f aca="true" t="shared" si="31" ref="S102:X102">+S104+S121</f>
        <v>254654</v>
      </c>
      <c r="T102" s="74">
        <f t="shared" si="31"/>
        <v>193654</v>
      </c>
      <c r="U102" s="74">
        <f t="shared" si="31"/>
        <v>61000</v>
      </c>
      <c r="V102" s="74">
        <f t="shared" si="31"/>
        <v>255154</v>
      </c>
      <c r="W102" s="74">
        <f t="shared" si="31"/>
        <v>194154</v>
      </c>
      <c r="X102" s="74">
        <f t="shared" si="31"/>
        <v>61000</v>
      </c>
      <c r="Y102" s="25"/>
    </row>
    <row r="103" spans="1:25" ht="12.75">
      <c r="A103" s="51"/>
      <c r="B103" s="73"/>
      <c r="C103" s="73"/>
      <c r="D103" s="73"/>
      <c r="E103" s="67" t="s">
        <v>257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25">
        <f t="shared" si="21"/>
        <v>0</v>
      </c>
      <c r="Q103" s="25">
        <f t="shared" si="21"/>
        <v>0</v>
      </c>
      <c r="R103" s="25">
        <f t="shared" si="21"/>
        <v>0</v>
      </c>
      <c r="S103" s="74"/>
      <c r="T103" s="74"/>
      <c r="U103" s="74"/>
      <c r="V103" s="74"/>
      <c r="W103" s="74"/>
      <c r="X103" s="74"/>
      <c r="Y103" s="25"/>
    </row>
    <row r="104" spans="1:25" ht="12.75">
      <c r="A104" s="55">
        <v>2510</v>
      </c>
      <c r="B104" s="76" t="s">
        <v>325</v>
      </c>
      <c r="C104" s="35" t="s">
        <v>316</v>
      </c>
      <c r="D104" s="56" t="s">
        <v>190</v>
      </c>
      <c r="E104" s="57" t="s">
        <v>326</v>
      </c>
      <c r="F104" s="74"/>
      <c r="G104" s="74">
        <f aca="true" t="shared" si="32" ref="G104:O104">+G106</f>
        <v>409954.372</v>
      </c>
      <c r="H104" s="74">
        <f t="shared" si="32"/>
        <v>135745.645</v>
      </c>
      <c r="I104" s="74">
        <f t="shared" si="32"/>
        <v>274208.727</v>
      </c>
      <c r="J104" s="74">
        <f t="shared" si="32"/>
        <v>155500</v>
      </c>
      <c r="K104" s="74">
        <f t="shared" si="32"/>
        <v>155500</v>
      </c>
      <c r="L104" s="74">
        <f t="shared" si="32"/>
        <v>0</v>
      </c>
      <c r="M104" s="74">
        <f t="shared" si="32"/>
        <v>155500</v>
      </c>
      <c r="N104" s="74">
        <f t="shared" si="32"/>
        <v>155500</v>
      </c>
      <c r="O104" s="74">
        <f t="shared" si="32"/>
        <v>0</v>
      </c>
      <c r="P104" s="25">
        <f t="shared" si="21"/>
        <v>0</v>
      </c>
      <c r="Q104" s="25">
        <f t="shared" si="21"/>
        <v>0</v>
      </c>
      <c r="R104" s="25">
        <f t="shared" si="21"/>
        <v>0</v>
      </c>
      <c r="S104" s="74">
        <f aca="true" t="shared" si="33" ref="S104:X104">+S106</f>
        <v>170500</v>
      </c>
      <c r="T104" s="74">
        <f t="shared" si="33"/>
        <v>170500</v>
      </c>
      <c r="U104" s="74">
        <f t="shared" si="33"/>
        <v>0</v>
      </c>
      <c r="V104" s="74">
        <f t="shared" si="33"/>
        <v>170500</v>
      </c>
      <c r="W104" s="74">
        <f t="shared" si="33"/>
        <v>170500</v>
      </c>
      <c r="X104" s="74">
        <f t="shared" si="33"/>
        <v>0</v>
      </c>
      <c r="Y104" s="25"/>
    </row>
    <row r="105" spans="1:25" ht="12.75">
      <c r="A105" s="51"/>
      <c r="B105" s="73"/>
      <c r="C105" s="73"/>
      <c r="D105" s="73"/>
      <c r="E105" s="37" t="s">
        <v>269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25">
        <f t="shared" si="21"/>
        <v>0</v>
      </c>
      <c r="Q105" s="25">
        <f t="shared" si="21"/>
        <v>0</v>
      </c>
      <c r="R105" s="25">
        <f t="shared" si="21"/>
        <v>0</v>
      </c>
      <c r="S105" s="74"/>
      <c r="T105" s="74"/>
      <c r="U105" s="74"/>
      <c r="V105" s="74"/>
      <c r="W105" s="74"/>
      <c r="X105" s="74"/>
      <c r="Y105" s="25"/>
    </row>
    <row r="106" spans="1:25" ht="12.75">
      <c r="A106" s="6">
        <v>2511</v>
      </c>
      <c r="B106" s="7" t="s">
        <v>325</v>
      </c>
      <c r="C106" s="8">
        <v>1</v>
      </c>
      <c r="D106" s="8">
        <v>1</v>
      </c>
      <c r="E106" s="37" t="s">
        <v>326</v>
      </c>
      <c r="F106" s="74"/>
      <c r="G106" s="44">
        <f>+H106+I106</f>
        <v>409954.372</v>
      </c>
      <c r="H106" s="3">
        <f aca="true" t="shared" si="34" ref="H106:X106">+H108+H109+H110+H111+H112+H113+H114+H115+H116+H117+H118+H119+H120</f>
        <v>135745.645</v>
      </c>
      <c r="I106" s="3">
        <f t="shared" si="34"/>
        <v>274208.727</v>
      </c>
      <c r="J106" s="3">
        <f t="shared" si="34"/>
        <v>155500</v>
      </c>
      <c r="K106" s="3">
        <f t="shared" si="34"/>
        <v>155500</v>
      </c>
      <c r="L106" s="3">
        <f t="shared" si="34"/>
        <v>0</v>
      </c>
      <c r="M106" s="3">
        <f t="shared" si="34"/>
        <v>155500</v>
      </c>
      <c r="N106" s="3">
        <f t="shared" si="34"/>
        <v>155500</v>
      </c>
      <c r="O106" s="3">
        <f t="shared" si="34"/>
        <v>0</v>
      </c>
      <c r="P106" s="3">
        <f t="shared" si="34"/>
        <v>0</v>
      </c>
      <c r="Q106" s="3">
        <f t="shared" si="34"/>
        <v>0</v>
      </c>
      <c r="R106" s="3">
        <f t="shared" si="34"/>
        <v>0</v>
      </c>
      <c r="S106" s="3">
        <f t="shared" si="34"/>
        <v>170500</v>
      </c>
      <c r="T106" s="3">
        <f t="shared" si="34"/>
        <v>170500</v>
      </c>
      <c r="U106" s="3">
        <f t="shared" si="34"/>
        <v>0</v>
      </c>
      <c r="V106" s="3">
        <f t="shared" si="34"/>
        <v>170500</v>
      </c>
      <c r="W106" s="3">
        <f t="shared" si="34"/>
        <v>170500</v>
      </c>
      <c r="X106" s="3">
        <f t="shared" si="34"/>
        <v>0</v>
      </c>
      <c r="Y106" s="25"/>
    </row>
    <row r="107" spans="1:25" ht="27.75" customHeight="1">
      <c r="A107" s="6"/>
      <c r="B107" s="7"/>
      <c r="C107" s="8"/>
      <c r="D107" s="8"/>
      <c r="E107" s="67" t="s">
        <v>245</v>
      </c>
      <c r="F107" s="74"/>
      <c r="G107" s="3"/>
      <c r="H107" s="3"/>
      <c r="I107" s="3"/>
      <c r="J107" s="74"/>
      <c r="K107" s="74"/>
      <c r="L107" s="74"/>
      <c r="M107" s="74"/>
      <c r="N107" s="74"/>
      <c r="O107" s="74"/>
      <c r="P107" s="25">
        <f t="shared" si="21"/>
        <v>0</v>
      </c>
      <c r="Q107" s="25">
        <f t="shared" si="21"/>
        <v>0</v>
      </c>
      <c r="R107" s="25">
        <f t="shared" si="21"/>
        <v>0</v>
      </c>
      <c r="S107" s="74"/>
      <c r="T107" s="74"/>
      <c r="U107" s="74"/>
      <c r="V107" s="74"/>
      <c r="W107" s="74"/>
      <c r="X107" s="74"/>
      <c r="Y107" s="25"/>
    </row>
    <row r="108" spans="1:25" ht="15" customHeight="1">
      <c r="A108" s="6"/>
      <c r="B108" s="7"/>
      <c r="C108" s="8"/>
      <c r="D108" s="8"/>
      <c r="E108" s="50" t="s">
        <v>329</v>
      </c>
      <c r="F108" s="85">
        <v>4111</v>
      </c>
      <c r="G108" s="3">
        <f aca="true" t="shared" si="35" ref="G108:G120">I108+H108</f>
        <v>56269.225</v>
      </c>
      <c r="H108" s="3">
        <v>56269.225</v>
      </c>
      <c r="I108" s="3"/>
      <c r="J108" s="3">
        <f aca="true" t="shared" si="36" ref="J108:J116">L108+K108</f>
        <v>65000</v>
      </c>
      <c r="K108" s="3">
        <v>65000</v>
      </c>
      <c r="L108" s="3"/>
      <c r="M108" s="3">
        <f aca="true" t="shared" si="37" ref="M108:M116">O108+N108</f>
        <v>65000</v>
      </c>
      <c r="N108" s="3">
        <v>65000</v>
      </c>
      <c r="O108" s="3"/>
      <c r="P108" s="25">
        <f t="shared" si="21"/>
        <v>0</v>
      </c>
      <c r="Q108" s="25">
        <f t="shared" si="21"/>
        <v>0</v>
      </c>
      <c r="R108" s="25">
        <f t="shared" si="21"/>
        <v>0</v>
      </c>
      <c r="S108" s="3">
        <f aca="true" t="shared" si="38" ref="S108:S116">U108+T108</f>
        <v>80000</v>
      </c>
      <c r="T108" s="3">
        <f>65000+15000</f>
        <v>80000</v>
      </c>
      <c r="U108" s="3"/>
      <c r="V108" s="3">
        <f aca="true" t="shared" si="39" ref="V108:V116">X108+W108</f>
        <v>80000</v>
      </c>
      <c r="W108" s="3">
        <f>+T108</f>
        <v>80000</v>
      </c>
      <c r="X108" s="3"/>
      <c r="Y108" s="25"/>
    </row>
    <row r="109" spans="1:25" ht="12.75">
      <c r="A109" s="6"/>
      <c r="B109" s="7"/>
      <c r="C109" s="8"/>
      <c r="D109" s="8"/>
      <c r="E109" s="86" t="s">
        <v>331</v>
      </c>
      <c r="F109" s="85">
        <v>4115</v>
      </c>
      <c r="G109" s="3">
        <f t="shared" si="35"/>
        <v>14066.867</v>
      </c>
      <c r="H109" s="3">
        <v>14066.867</v>
      </c>
      <c r="I109" s="3"/>
      <c r="J109" s="3">
        <f t="shared" si="36"/>
        <v>6000</v>
      </c>
      <c r="K109" s="3">
        <v>6000</v>
      </c>
      <c r="L109" s="3"/>
      <c r="M109" s="3">
        <f t="shared" si="37"/>
        <v>6000</v>
      </c>
      <c r="N109" s="3">
        <v>6000</v>
      </c>
      <c r="O109" s="3"/>
      <c r="P109" s="25">
        <f t="shared" si="21"/>
        <v>0</v>
      </c>
      <c r="Q109" s="25">
        <f t="shared" si="21"/>
        <v>0</v>
      </c>
      <c r="R109" s="25">
        <f t="shared" si="21"/>
        <v>0</v>
      </c>
      <c r="S109" s="3">
        <f t="shared" si="38"/>
        <v>6000</v>
      </c>
      <c r="T109" s="3">
        <v>6000</v>
      </c>
      <c r="U109" s="3"/>
      <c r="V109" s="3">
        <f t="shared" si="39"/>
        <v>6000</v>
      </c>
      <c r="W109" s="3">
        <v>6000</v>
      </c>
      <c r="X109" s="3"/>
      <c r="Y109" s="25"/>
    </row>
    <row r="110" spans="1:25" ht="12.75">
      <c r="A110" s="6"/>
      <c r="B110" s="7"/>
      <c r="C110" s="8"/>
      <c r="D110" s="8"/>
      <c r="E110" s="86" t="s">
        <v>330</v>
      </c>
      <c r="F110" s="85">
        <v>4213</v>
      </c>
      <c r="G110" s="3">
        <f t="shared" si="35"/>
        <v>65034.373</v>
      </c>
      <c r="H110" s="3">
        <v>65034.373</v>
      </c>
      <c r="I110" s="3"/>
      <c r="J110" s="3">
        <f t="shared" si="36"/>
        <v>65100</v>
      </c>
      <c r="K110" s="3">
        <v>65100</v>
      </c>
      <c r="L110" s="3"/>
      <c r="M110" s="3">
        <f t="shared" si="37"/>
        <v>65100</v>
      </c>
      <c r="N110" s="3">
        <v>65100</v>
      </c>
      <c r="O110" s="3"/>
      <c r="P110" s="25">
        <f t="shared" si="21"/>
        <v>0</v>
      </c>
      <c r="Q110" s="25">
        <f t="shared" si="21"/>
        <v>0</v>
      </c>
      <c r="R110" s="25">
        <f t="shared" si="21"/>
        <v>0</v>
      </c>
      <c r="S110" s="3">
        <f t="shared" si="38"/>
        <v>65100</v>
      </c>
      <c r="T110" s="3">
        <v>65100</v>
      </c>
      <c r="U110" s="3"/>
      <c r="V110" s="3">
        <f t="shared" si="39"/>
        <v>65100</v>
      </c>
      <c r="W110" s="3">
        <v>65100</v>
      </c>
      <c r="X110" s="3"/>
      <c r="Y110" s="25"/>
    </row>
    <row r="111" spans="1:25" ht="12.75">
      <c r="A111" s="6"/>
      <c r="B111" s="7"/>
      <c r="C111" s="8"/>
      <c r="D111" s="8"/>
      <c r="E111" s="86" t="s">
        <v>332</v>
      </c>
      <c r="F111" s="85">
        <v>4216</v>
      </c>
      <c r="G111" s="3">
        <f t="shared" si="35"/>
        <v>78</v>
      </c>
      <c r="H111" s="3">
        <v>78</v>
      </c>
      <c r="I111" s="3"/>
      <c r="J111" s="3">
        <f t="shared" si="36"/>
        <v>6300</v>
      </c>
      <c r="K111" s="3">
        <v>6300</v>
      </c>
      <c r="L111" s="3"/>
      <c r="M111" s="3">
        <f t="shared" si="37"/>
        <v>6300</v>
      </c>
      <c r="N111" s="3">
        <v>6300</v>
      </c>
      <c r="O111" s="3"/>
      <c r="P111" s="25">
        <f t="shared" si="21"/>
        <v>0</v>
      </c>
      <c r="Q111" s="25">
        <f t="shared" si="21"/>
        <v>0</v>
      </c>
      <c r="R111" s="25">
        <f t="shared" si="21"/>
        <v>0</v>
      </c>
      <c r="S111" s="3">
        <f t="shared" si="38"/>
        <v>6300</v>
      </c>
      <c r="T111" s="3">
        <v>6300</v>
      </c>
      <c r="U111" s="3"/>
      <c r="V111" s="3">
        <f t="shared" si="39"/>
        <v>6300</v>
      </c>
      <c r="W111" s="3">
        <v>6300</v>
      </c>
      <c r="X111" s="3"/>
      <c r="Y111" s="25"/>
    </row>
    <row r="112" spans="1:25" ht="12.75">
      <c r="A112" s="6"/>
      <c r="B112" s="7"/>
      <c r="C112" s="8"/>
      <c r="D112" s="8"/>
      <c r="E112" s="86" t="s">
        <v>333</v>
      </c>
      <c r="F112" s="85">
        <v>4231</v>
      </c>
      <c r="G112" s="3">
        <f t="shared" si="35"/>
        <v>0</v>
      </c>
      <c r="H112" s="3">
        <v>0</v>
      </c>
      <c r="I112" s="3"/>
      <c r="J112" s="3">
        <f t="shared" si="36"/>
        <v>0</v>
      </c>
      <c r="K112" s="3">
        <v>0</v>
      </c>
      <c r="L112" s="3"/>
      <c r="M112" s="3">
        <f t="shared" si="37"/>
        <v>0</v>
      </c>
      <c r="N112" s="3">
        <v>0</v>
      </c>
      <c r="O112" s="3"/>
      <c r="P112" s="25">
        <f t="shared" si="21"/>
        <v>0</v>
      </c>
      <c r="Q112" s="25">
        <f t="shared" si="21"/>
        <v>0</v>
      </c>
      <c r="R112" s="25">
        <f t="shared" si="21"/>
        <v>0</v>
      </c>
      <c r="S112" s="3">
        <f t="shared" si="38"/>
        <v>0</v>
      </c>
      <c r="T112" s="3">
        <v>0</v>
      </c>
      <c r="U112" s="3"/>
      <c r="V112" s="3">
        <f t="shared" si="39"/>
        <v>0</v>
      </c>
      <c r="W112" s="3">
        <v>0</v>
      </c>
      <c r="X112" s="3"/>
      <c r="Y112" s="25"/>
    </row>
    <row r="113" spans="1:25" ht="12.75">
      <c r="A113" s="6"/>
      <c r="B113" s="7"/>
      <c r="C113" s="8"/>
      <c r="D113" s="8"/>
      <c r="E113" s="86" t="s">
        <v>304</v>
      </c>
      <c r="F113" s="85">
        <v>4261</v>
      </c>
      <c r="G113" s="3">
        <f t="shared" si="35"/>
        <v>0</v>
      </c>
      <c r="H113" s="3">
        <v>0</v>
      </c>
      <c r="I113" s="3"/>
      <c r="J113" s="3">
        <f t="shared" si="36"/>
        <v>0</v>
      </c>
      <c r="K113" s="3">
        <v>0</v>
      </c>
      <c r="L113" s="3"/>
      <c r="M113" s="3">
        <f t="shared" si="37"/>
        <v>0</v>
      </c>
      <c r="N113" s="3">
        <v>0</v>
      </c>
      <c r="O113" s="3"/>
      <c r="P113" s="25">
        <f t="shared" si="21"/>
        <v>0</v>
      </c>
      <c r="Q113" s="25">
        <f t="shared" si="21"/>
        <v>0</v>
      </c>
      <c r="R113" s="25">
        <f t="shared" si="21"/>
        <v>0</v>
      </c>
      <c r="S113" s="3">
        <f t="shared" si="38"/>
        <v>0</v>
      </c>
      <c r="T113" s="3">
        <v>0</v>
      </c>
      <c r="U113" s="3"/>
      <c r="V113" s="3">
        <f t="shared" si="39"/>
        <v>0</v>
      </c>
      <c r="W113" s="3">
        <v>0</v>
      </c>
      <c r="X113" s="3"/>
      <c r="Y113" s="25"/>
    </row>
    <row r="114" spans="1:25" ht="12.75">
      <c r="A114" s="6"/>
      <c r="B114" s="7"/>
      <c r="C114" s="8"/>
      <c r="D114" s="8"/>
      <c r="E114" s="86" t="s">
        <v>334</v>
      </c>
      <c r="F114" s="85">
        <v>4264</v>
      </c>
      <c r="G114" s="3">
        <f t="shared" si="35"/>
        <v>0</v>
      </c>
      <c r="H114" s="3">
        <v>0</v>
      </c>
      <c r="I114" s="3"/>
      <c r="J114" s="3">
        <f t="shared" si="36"/>
        <v>3000</v>
      </c>
      <c r="K114" s="3">
        <v>3000</v>
      </c>
      <c r="L114" s="3"/>
      <c r="M114" s="3">
        <f t="shared" si="37"/>
        <v>3000</v>
      </c>
      <c r="N114" s="3">
        <v>3000</v>
      </c>
      <c r="O114" s="3"/>
      <c r="P114" s="25">
        <f t="shared" si="21"/>
        <v>0</v>
      </c>
      <c r="Q114" s="25">
        <f t="shared" si="21"/>
        <v>0</v>
      </c>
      <c r="R114" s="25">
        <f t="shared" si="21"/>
        <v>0</v>
      </c>
      <c r="S114" s="3">
        <f t="shared" si="38"/>
        <v>3000</v>
      </c>
      <c r="T114" s="3">
        <v>3000</v>
      </c>
      <c r="U114" s="3"/>
      <c r="V114" s="3">
        <f t="shared" si="39"/>
        <v>3000</v>
      </c>
      <c r="W114" s="3">
        <v>3000</v>
      </c>
      <c r="X114" s="3"/>
      <c r="Y114" s="25"/>
    </row>
    <row r="115" spans="1:25" ht="12.75">
      <c r="A115" s="6"/>
      <c r="B115" s="7"/>
      <c r="C115" s="8"/>
      <c r="D115" s="8"/>
      <c r="E115" s="86" t="s">
        <v>306</v>
      </c>
      <c r="F115" s="85">
        <v>4269</v>
      </c>
      <c r="G115" s="3">
        <f t="shared" si="35"/>
        <v>294.18</v>
      </c>
      <c r="H115" s="3">
        <v>294.18</v>
      </c>
      <c r="I115" s="3"/>
      <c r="J115" s="3">
        <f t="shared" si="36"/>
        <v>10000</v>
      </c>
      <c r="K115" s="3">
        <v>10000</v>
      </c>
      <c r="L115" s="3"/>
      <c r="M115" s="3">
        <f t="shared" si="37"/>
        <v>10000</v>
      </c>
      <c r="N115" s="3">
        <v>10000</v>
      </c>
      <c r="O115" s="3"/>
      <c r="P115" s="25">
        <f t="shared" si="21"/>
        <v>0</v>
      </c>
      <c r="Q115" s="25">
        <f t="shared" si="21"/>
        <v>0</v>
      </c>
      <c r="R115" s="25">
        <f t="shared" si="21"/>
        <v>0</v>
      </c>
      <c r="S115" s="3">
        <f t="shared" si="38"/>
        <v>10000</v>
      </c>
      <c r="T115" s="3">
        <v>10000</v>
      </c>
      <c r="U115" s="3"/>
      <c r="V115" s="3">
        <f t="shared" si="39"/>
        <v>10000</v>
      </c>
      <c r="W115" s="3">
        <v>10000</v>
      </c>
      <c r="X115" s="3"/>
      <c r="Y115" s="25"/>
    </row>
    <row r="116" spans="1:25" ht="12.75">
      <c r="A116" s="6"/>
      <c r="B116" s="7"/>
      <c r="C116" s="8"/>
      <c r="D116" s="8"/>
      <c r="E116" s="86" t="s">
        <v>335</v>
      </c>
      <c r="F116" s="85">
        <v>4823</v>
      </c>
      <c r="G116" s="3">
        <f t="shared" si="35"/>
        <v>3</v>
      </c>
      <c r="H116" s="3">
        <v>3</v>
      </c>
      <c r="I116" s="3"/>
      <c r="J116" s="3">
        <f t="shared" si="36"/>
        <v>100</v>
      </c>
      <c r="K116" s="3">
        <v>100</v>
      </c>
      <c r="L116" s="3"/>
      <c r="M116" s="3">
        <f t="shared" si="37"/>
        <v>100</v>
      </c>
      <c r="N116" s="3">
        <v>100</v>
      </c>
      <c r="O116" s="3"/>
      <c r="P116" s="25">
        <f t="shared" si="21"/>
        <v>0</v>
      </c>
      <c r="Q116" s="25">
        <f t="shared" si="21"/>
        <v>0</v>
      </c>
      <c r="R116" s="25">
        <f t="shared" si="21"/>
        <v>0</v>
      </c>
      <c r="S116" s="3">
        <f t="shared" si="38"/>
        <v>100</v>
      </c>
      <c r="T116" s="3">
        <v>100</v>
      </c>
      <c r="U116" s="3"/>
      <c r="V116" s="3">
        <f t="shared" si="39"/>
        <v>100</v>
      </c>
      <c r="W116" s="3">
        <v>100</v>
      </c>
      <c r="X116" s="3"/>
      <c r="Y116" s="25"/>
    </row>
    <row r="117" spans="1:25" ht="12.75">
      <c r="A117" s="6"/>
      <c r="B117" s="7"/>
      <c r="C117" s="8"/>
      <c r="D117" s="8"/>
      <c r="E117" s="43" t="s">
        <v>312</v>
      </c>
      <c r="F117" s="85">
        <v>5112</v>
      </c>
      <c r="G117" s="3">
        <f t="shared" si="35"/>
        <v>273408.727</v>
      </c>
      <c r="H117" s="3"/>
      <c r="I117" s="44">
        <v>273408.727</v>
      </c>
      <c r="J117" s="3"/>
      <c r="K117" s="3"/>
      <c r="L117" s="44">
        <v>0</v>
      </c>
      <c r="M117" s="3"/>
      <c r="N117" s="3"/>
      <c r="O117" s="44"/>
      <c r="P117" s="25">
        <f t="shared" si="21"/>
        <v>0</v>
      </c>
      <c r="Q117" s="25">
        <f t="shared" si="21"/>
        <v>0</v>
      </c>
      <c r="R117" s="25">
        <f t="shared" si="21"/>
        <v>0</v>
      </c>
      <c r="S117" s="3"/>
      <c r="T117" s="3"/>
      <c r="U117" s="44"/>
      <c r="V117" s="3"/>
      <c r="W117" s="3"/>
      <c r="X117" s="44"/>
      <c r="Y117" s="25"/>
    </row>
    <row r="118" spans="1:25" ht="12.75">
      <c r="A118" s="6"/>
      <c r="B118" s="7"/>
      <c r="C118" s="8"/>
      <c r="D118" s="8"/>
      <c r="E118" s="86" t="s">
        <v>336</v>
      </c>
      <c r="F118" s="85">
        <v>5121</v>
      </c>
      <c r="G118" s="3">
        <f t="shared" si="35"/>
        <v>0</v>
      </c>
      <c r="H118" s="3"/>
      <c r="I118" s="3"/>
      <c r="J118" s="3"/>
      <c r="K118" s="3"/>
      <c r="L118" s="3"/>
      <c r="M118" s="3"/>
      <c r="N118" s="3"/>
      <c r="O118" s="3"/>
      <c r="P118" s="25">
        <f t="shared" si="21"/>
        <v>0</v>
      </c>
      <c r="Q118" s="25">
        <f t="shared" si="21"/>
        <v>0</v>
      </c>
      <c r="R118" s="25">
        <f t="shared" si="21"/>
        <v>0</v>
      </c>
      <c r="S118" s="3"/>
      <c r="T118" s="3"/>
      <c r="U118" s="3"/>
      <c r="V118" s="3"/>
      <c r="W118" s="3"/>
      <c r="X118" s="3"/>
      <c r="Y118" s="25"/>
    </row>
    <row r="119" spans="1:25" ht="12.75">
      <c r="A119" s="6"/>
      <c r="B119" s="7"/>
      <c r="C119" s="8"/>
      <c r="D119" s="8"/>
      <c r="E119" s="86" t="s">
        <v>310</v>
      </c>
      <c r="F119" s="85">
        <v>5122</v>
      </c>
      <c r="G119" s="3">
        <f t="shared" si="35"/>
        <v>0</v>
      </c>
      <c r="H119" s="3"/>
      <c r="I119" s="3"/>
      <c r="J119" s="3"/>
      <c r="K119" s="3"/>
      <c r="L119" s="3"/>
      <c r="M119" s="3"/>
      <c r="N119" s="3"/>
      <c r="O119" s="3"/>
      <c r="P119" s="25">
        <f t="shared" si="21"/>
        <v>0</v>
      </c>
      <c r="Q119" s="25">
        <f t="shared" si="21"/>
        <v>0</v>
      </c>
      <c r="R119" s="25">
        <f t="shared" si="21"/>
        <v>0</v>
      </c>
      <c r="S119" s="3"/>
      <c r="T119" s="3"/>
      <c r="U119" s="3"/>
      <c r="V119" s="3"/>
      <c r="W119" s="3"/>
      <c r="X119" s="3"/>
      <c r="Y119" s="25"/>
    </row>
    <row r="120" spans="1:25" ht="12.75">
      <c r="A120" s="6"/>
      <c r="B120" s="7"/>
      <c r="C120" s="8"/>
      <c r="D120" s="8"/>
      <c r="E120" s="43" t="s">
        <v>311</v>
      </c>
      <c r="F120" s="85">
        <v>5134</v>
      </c>
      <c r="G120" s="3">
        <f t="shared" si="35"/>
        <v>800</v>
      </c>
      <c r="H120" s="3"/>
      <c r="I120" s="3">
        <v>800</v>
      </c>
      <c r="J120" s="3"/>
      <c r="K120" s="3"/>
      <c r="L120" s="3"/>
      <c r="M120" s="3"/>
      <c r="N120" s="3"/>
      <c r="O120" s="3"/>
      <c r="P120" s="25">
        <f t="shared" si="21"/>
        <v>0</v>
      </c>
      <c r="Q120" s="25">
        <f t="shared" si="21"/>
        <v>0</v>
      </c>
      <c r="R120" s="25">
        <f t="shared" si="21"/>
        <v>0</v>
      </c>
      <c r="S120" s="3"/>
      <c r="T120" s="3"/>
      <c r="U120" s="3"/>
      <c r="V120" s="3"/>
      <c r="W120" s="3"/>
      <c r="X120" s="3"/>
      <c r="Y120" s="25"/>
    </row>
    <row r="121" spans="1:25" ht="12.75">
      <c r="A121" s="55">
        <v>2520</v>
      </c>
      <c r="B121" s="76" t="s">
        <v>325</v>
      </c>
      <c r="C121" s="35" t="s">
        <v>314</v>
      </c>
      <c r="D121" s="56" t="s">
        <v>190</v>
      </c>
      <c r="E121" s="57" t="s">
        <v>327</v>
      </c>
      <c r="F121" s="74"/>
      <c r="G121" s="74">
        <f aca="true" t="shared" si="40" ref="G121:O121">+G123</f>
        <v>43477.147</v>
      </c>
      <c r="H121" s="74">
        <f t="shared" si="40"/>
        <v>19771.7</v>
      </c>
      <c r="I121" s="74">
        <f t="shared" si="40"/>
        <v>23705.447</v>
      </c>
      <c r="J121" s="74">
        <f t="shared" si="40"/>
        <v>18890</v>
      </c>
      <c r="K121" s="74">
        <f t="shared" si="40"/>
        <v>17890</v>
      </c>
      <c r="L121" s="74">
        <f t="shared" si="40"/>
        <v>1000</v>
      </c>
      <c r="M121" s="74">
        <f t="shared" si="40"/>
        <v>23754</v>
      </c>
      <c r="N121" s="74">
        <f t="shared" si="40"/>
        <v>22754</v>
      </c>
      <c r="O121" s="74">
        <f t="shared" si="40"/>
        <v>1000</v>
      </c>
      <c r="P121" s="25">
        <f t="shared" si="21"/>
        <v>4864</v>
      </c>
      <c r="Q121" s="25">
        <f t="shared" si="21"/>
        <v>4864</v>
      </c>
      <c r="R121" s="25">
        <f t="shared" si="21"/>
        <v>0</v>
      </c>
      <c r="S121" s="74">
        <f aca="true" t="shared" si="41" ref="S121:X121">+S123</f>
        <v>84154</v>
      </c>
      <c r="T121" s="74">
        <f t="shared" si="41"/>
        <v>23154</v>
      </c>
      <c r="U121" s="74">
        <f t="shared" si="41"/>
        <v>61000</v>
      </c>
      <c r="V121" s="74">
        <f t="shared" si="41"/>
        <v>84654</v>
      </c>
      <c r="W121" s="74">
        <f t="shared" si="41"/>
        <v>23654</v>
      </c>
      <c r="X121" s="74">
        <f t="shared" si="41"/>
        <v>61000</v>
      </c>
      <c r="Y121" s="25"/>
    </row>
    <row r="122" spans="1:25" ht="12.75">
      <c r="A122" s="51"/>
      <c r="B122" s="73"/>
      <c r="C122" s="73"/>
      <c r="D122" s="73"/>
      <c r="E122" s="37" t="s">
        <v>269</v>
      </c>
      <c r="F122" s="74"/>
      <c r="G122" s="74"/>
      <c r="H122" s="74"/>
      <c r="I122" s="74"/>
      <c r="J122" s="3"/>
      <c r="K122" s="3"/>
      <c r="L122" s="3"/>
      <c r="M122" s="3"/>
      <c r="N122" s="3"/>
      <c r="O122" s="3"/>
      <c r="P122" s="25">
        <f t="shared" si="21"/>
        <v>0</v>
      </c>
      <c r="Q122" s="25">
        <f t="shared" si="21"/>
        <v>0</v>
      </c>
      <c r="R122" s="25">
        <f t="shared" si="21"/>
        <v>0</v>
      </c>
      <c r="S122" s="3"/>
      <c r="T122" s="3"/>
      <c r="U122" s="3"/>
      <c r="V122" s="3"/>
      <c r="W122" s="3"/>
      <c r="X122" s="3"/>
      <c r="Y122" s="25"/>
    </row>
    <row r="123" spans="1:25" ht="12.75">
      <c r="A123" s="6">
        <v>2521</v>
      </c>
      <c r="B123" s="7" t="s">
        <v>325</v>
      </c>
      <c r="C123" s="8">
        <v>2</v>
      </c>
      <c r="D123" s="8">
        <v>1</v>
      </c>
      <c r="E123" s="37" t="s">
        <v>328</v>
      </c>
      <c r="F123" s="74"/>
      <c r="G123" s="3">
        <f>+H123+I123</f>
        <v>43477.147</v>
      </c>
      <c r="H123" s="3">
        <f aca="true" t="shared" si="42" ref="H123:X123">+H125+H126+H127+H128+H129+H130+H131+H132</f>
        <v>19771.7</v>
      </c>
      <c r="I123" s="3">
        <f t="shared" si="42"/>
        <v>23705.447</v>
      </c>
      <c r="J123" s="3">
        <f t="shared" si="42"/>
        <v>18890</v>
      </c>
      <c r="K123" s="3">
        <f t="shared" si="42"/>
        <v>17890</v>
      </c>
      <c r="L123" s="3">
        <f t="shared" si="42"/>
        <v>1000</v>
      </c>
      <c r="M123" s="3">
        <f t="shared" si="42"/>
        <v>23754</v>
      </c>
      <c r="N123" s="3">
        <f t="shared" si="42"/>
        <v>22754</v>
      </c>
      <c r="O123" s="3">
        <f t="shared" si="42"/>
        <v>1000</v>
      </c>
      <c r="P123" s="3">
        <f t="shared" si="42"/>
        <v>4864</v>
      </c>
      <c r="Q123" s="3">
        <f t="shared" si="42"/>
        <v>4864</v>
      </c>
      <c r="R123" s="3">
        <f t="shared" si="42"/>
        <v>0</v>
      </c>
      <c r="S123" s="3">
        <f t="shared" si="42"/>
        <v>84154</v>
      </c>
      <c r="T123" s="3">
        <f t="shared" si="42"/>
        <v>23154</v>
      </c>
      <c r="U123" s="3">
        <f t="shared" si="42"/>
        <v>61000</v>
      </c>
      <c r="V123" s="3">
        <f t="shared" si="42"/>
        <v>84654</v>
      </c>
      <c r="W123" s="3">
        <f t="shared" si="42"/>
        <v>23654</v>
      </c>
      <c r="X123" s="3">
        <f t="shared" si="42"/>
        <v>61000</v>
      </c>
      <c r="Y123" s="25"/>
    </row>
    <row r="124" spans="1:25" ht="38.25">
      <c r="A124" s="65"/>
      <c r="B124" s="66"/>
      <c r="C124" s="66"/>
      <c r="D124" s="46"/>
      <c r="E124" s="67" t="s">
        <v>245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25">
        <f t="shared" si="21"/>
        <v>0</v>
      </c>
      <c r="Q124" s="25">
        <f t="shared" si="21"/>
        <v>0</v>
      </c>
      <c r="R124" s="25">
        <f t="shared" si="21"/>
        <v>0</v>
      </c>
      <c r="S124" s="74"/>
      <c r="T124" s="74"/>
      <c r="U124" s="74"/>
      <c r="V124" s="74"/>
      <c r="W124" s="74"/>
      <c r="X124" s="74"/>
      <c r="Y124" s="25"/>
    </row>
    <row r="125" spans="1:25" ht="12.75">
      <c r="A125" s="6"/>
      <c r="B125" s="7"/>
      <c r="C125" s="8"/>
      <c r="D125" s="8"/>
      <c r="E125" s="37" t="s">
        <v>274</v>
      </c>
      <c r="F125" s="87">
        <v>4212</v>
      </c>
      <c r="G125" s="3">
        <f>+H125+I125</f>
        <v>0</v>
      </c>
      <c r="H125" s="3">
        <v>0</v>
      </c>
      <c r="I125" s="3"/>
      <c r="J125" s="3">
        <f>+K125+L125</f>
        <v>5500</v>
      </c>
      <c r="K125" s="3">
        <v>5500</v>
      </c>
      <c r="L125" s="3"/>
      <c r="M125" s="3">
        <f>+N125+O125</f>
        <v>5500</v>
      </c>
      <c r="N125" s="3">
        <v>5500</v>
      </c>
      <c r="O125" s="3"/>
      <c r="P125" s="25">
        <f t="shared" si="21"/>
        <v>0</v>
      </c>
      <c r="Q125" s="25">
        <f t="shared" si="21"/>
        <v>0</v>
      </c>
      <c r="R125" s="25">
        <f t="shared" si="21"/>
        <v>0</v>
      </c>
      <c r="S125" s="3">
        <f>+T125+U125</f>
        <v>5500</v>
      </c>
      <c r="T125" s="3">
        <v>5500</v>
      </c>
      <c r="U125" s="3"/>
      <c r="V125" s="3">
        <f>+W125+X125</f>
        <v>5500</v>
      </c>
      <c r="W125" s="3">
        <v>5500</v>
      </c>
      <c r="X125" s="3"/>
      <c r="Y125" s="25"/>
    </row>
    <row r="126" spans="1:25" ht="12.75">
      <c r="A126" s="6"/>
      <c r="B126" s="7"/>
      <c r="C126" s="8"/>
      <c r="D126" s="8"/>
      <c r="E126" s="37" t="s">
        <v>275</v>
      </c>
      <c r="F126" s="87">
        <v>4213</v>
      </c>
      <c r="G126" s="3">
        <f>+H126</f>
        <v>18861.5</v>
      </c>
      <c r="H126" s="3">
        <v>18861.5</v>
      </c>
      <c r="I126" s="3"/>
      <c r="J126" s="3">
        <f>+K126</f>
        <v>10000</v>
      </c>
      <c r="K126" s="3">
        <v>10000</v>
      </c>
      <c r="L126" s="3"/>
      <c r="M126" s="3">
        <f>+N126</f>
        <v>10764</v>
      </c>
      <c r="N126" s="3">
        <v>10764</v>
      </c>
      <c r="O126" s="3"/>
      <c r="P126" s="25">
        <f t="shared" si="21"/>
        <v>764</v>
      </c>
      <c r="Q126" s="25">
        <f t="shared" si="21"/>
        <v>764</v>
      </c>
      <c r="R126" s="25">
        <f t="shared" si="21"/>
        <v>0</v>
      </c>
      <c r="S126" s="3">
        <f>+T126</f>
        <v>10264</v>
      </c>
      <c r="T126" s="3">
        <v>10264</v>
      </c>
      <c r="U126" s="3"/>
      <c r="V126" s="3">
        <f>+W126</f>
        <v>10764</v>
      </c>
      <c r="W126" s="3">
        <v>10764</v>
      </c>
      <c r="X126" s="3"/>
      <c r="Y126" s="25"/>
    </row>
    <row r="127" spans="1:25" ht="12.75">
      <c r="A127" s="6"/>
      <c r="B127" s="7"/>
      <c r="C127" s="8"/>
      <c r="D127" s="8"/>
      <c r="E127" s="37" t="s">
        <v>284</v>
      </c>
      <c r="F127" s="87">
        <v>4241</v>
      </c>
      <c r="G127" s="3">
        <f aca="true" t="shared" si="43" ref="G127:G132">+H127+I127</f>
        <v>195</v>
      </c>
      <c r="H127" s="3">
        <v>195</v>
      </c>
      <c r="I127" s="3"/>
      <c r="J127" s="3">
        <f aca="true" t="shared" si="44" ref="J127:J132">+K127+L127</f>
        <v>990</v>
      </c>
      <c r="K127" s="3">
        <v>990</v>
      </c>
      <c r="L127" s="3"/>
      <c r="M127" s="3">
        <f aca="true" t="shared" si="45" ref="M127:M132">+N127+O127</f>
        <v>990</v>
      </c>
      <c r="N127" s="3">
        <v>990</v>
      </c>
      <c r="O127" s="3"/>
      <c r="P127" s="25">
        <f t="shared" si="21"/>
        <v>0</v>
      </c>
      <c r="Q127" s="25">
        <f t="shared" si="21"/>
        <v>0</v>
      </c>
      <c r="R127" s="25">
        <f t="shared" si="21"/>
        <v>0</v>
      </c>
      <c r="S127" s="3">
        <f aca="true" t="shared" si="46" ref="S127:S132">+T127+U127</f>
        <v>990</v>
      </c>
      <c r="T127" s="3">
        <v>990</v>
      </c>
      <c r="U127" s="3"/>
      <c r="V127" s="3">
        <f aca="true" t="shared" si="47" ref="V127:V132">+W127+X127</f>
        <v>990</v>
      </c>
      <c r="W127" s="3">
        <v>990</v>
      </c>
      <c r="X127" s="3"/>
      <c r="Y127" s="25"/>
    </row>
    <row r="128" spans="1:25" ht="25.5">
      <c r="A128" s="6"/>
      <c r="B128" s="7"/>
      <c r="C128" s="8"/>
      <c r="D128" s="8"/>
      <c r="E128" s="37" t="s">
        <v>285</v>
      </c>
      <c r="F128" s="87">
        <v>4252</v>
      </c>
      <c r="G128" s="3">
        <f t="shared" si="43"/>
        <v>96</v>
      </c>
      <c r="H128" s="3">
        <v>96</v>
      </c>
      <c r="I128" s="3"/>
      <c r="J128" s="3">
        <f t="shared" si="44"/>
        <v>500</v>
      </c>
      <c r="K128" s="3">
        <v>500</v>
      </c>
      <c r="L128" s="3"/>
      <c r="M128" s="3">
        <f t="shared" si="45"/>
        <v>500</v>
      </c>
      <c r="N128" s="3">
        <v>500</v>
      </c>
      <c r="O128" s="3"/>
      <c r="P128" s="25">
        <f t="shared" si="21"/>
        <v>0</v>
      </c>
      <c r="Q128" s="25">
        <f t="shared" si="21"/>
        <v>0</v>
      </c>
      <c r="R128" s="25">
        <f t="shared" si="21"/>
        <v>0</v>
      </c>
      <c r="S128" s="3">
        <f t="shared" si="46"/>
        <v>500</v>
      </c>
      <c r="T128" s="3">
        <v>500</v>
      </c>
      <c r="U128" s="3"/>
      <c r="V128" s="3">
        <f t="shared" si="47"/>
        <v>500</v>
      </c>
      <c r="W128" s="3">
        <v>500</v>
      </c>
      <c r="X128" s="3"/>
      <c r="Y128" s="25"/>
    </row>
    <row r="129" spans="1:25" ht="12.75">
      <c r="A129" s="6"/>
      <c r="B129" s="7"/>
      <c r="C129" s="8"/>
      <c r="D129" s="8"/>
      <c r="E129" s="37" t="s">
        <v>287</v>
      </c>
      <c r="F129" s="87">
        <v>4264</v>
      </c>
      <c r="G129" s="3">
        <f t="shared" si="43"/>
        <v>619.2</v>
      </c>
      <c r="H129" s="3">
        <v>619.2</v>
      </c>
      <c r="I129" s="3"/>
      <c r="J129" s="3">
        <f t="shared" si="44"/>
        <v>900</v>
      </c>
      <c r="K129" s="3">
        <v>900</v>
      </c>
      <c r="L129" s="3"/>
      <c r="M129" s="3">
        <f t="shared" si="45"/>
        <v>5000</v>
      </c>
      <c r="N129" s="3">
        <v>5000</v>
      </c>
      <c r="O129" s="3"/>
      <c r="P129" s="25">
        <f t="shared" si="21"/>
        <v>4100</v>
      </c>
      <c r="Q129" s="25">
        <f t="shared" si="21"/>
        <v>4100</v>
      </c>
      <c r="R129" s="25">
        <f t="shared" si="21"/>
        <v>0</v>
      </c>
      <c r="S129" s="3">
        <f t="shared" si="46"/>
        <v>5900</v>
      </c>
      <c r="T129" s="3">
        <v>5900</v>
      </c>
      <c r="U129" s="3"/>
      <c r="V129" s="3">
        <f t="shared" si="47"/>
        <v>5900</v>
      </c>
      <c r="W129" s="3">
        <v>5900</v>
      </c>
      <c r="X129" s="3"/>
      <c r="Y129" s="25"/>
    </row>
    <row r="130" spans="1:25" ht="12.75">
      <c r="A130" s="6"/>
      <c r="B130" s="7"/>
      <c r="C130" s="8"/>
      <c r="D130" s="8"/>
      <c r="E130" s="43" t="s">
        <v>337</v>
      </c>
      <c r="F130" s="87">
        <v>5112</v>
      </c>
      <c r="G130" s="3">
        <f t="shared" si="43"/>
        <v>23320.147</v>
      </c>
      <c r="H130" s="3"/>
      <c r="I130" s="3">
        <v>23320.147</v>
      </c>
      <c r="J130" s="3">
        <f t="shared" si="44"/>
        <v>0</v>
      </c>
      <c r="K130" s="3"/>
      <c r="L130" s="3">
        <v>0</v>
      </c>
      <c r="M130" s="3">
        <f t="shared" si="45"/>
        <v>0</v>
      </c>
      <c r="N130" s="3"/>
      <c r="O130" s="3">
        <v>0</v>
      </c>
      <c r="P130" s="25">
        <f t="shared" si="21"/>
        <v>0</v>
      </c>
      <c r="Q130" s="25">
        <f t="shared" si="21"/>
        <v>0</v>
      </c>
      <c r="R130" s="25">
        <f t="shared" si="21"/>
        <v>0</v>
      </c>
      <c r="S130" s="3">
        <f t="shared" si="46"/>
        <v>60000</v>
      </c>
      <c r="T130" s="3"/>
      <c r="U130" s="3">
        <v>60000</v>
      </c>
      <c r="V130" s="3">
        <f t="shared" si="47"/>
        <v>60000</v>
      </c>
      <c r="W130" s="3"/>
      <c r="X130" s="3">
        <v>60000</v>
      </c>
      <c r="Y130" s="25"/>
    </row>
    <row r="131" spans="1:25" ht="12.75">
      <c r="A131" s="6"/>
      <c r="B131" s="7"/>
      <c r="C131" s="8"/>
      <c r="D131" s="8"/>
      <c r="E131" s="37" t="s">
        <v>338</v>
      </c>
      <c r="F131" s="87">
        <v>5113</v>
      </c>
      <c r="G131" s="3">
        <f t="shared" si="43"/>
        <v>0</v>
      </c>
      <c r="H131" s="3"/>
      <c r="I131" s="3"/>
      <c r="J131" s="3">
        <f t="shared" si="44"/>
        <v>0</v>
      </c>
      <c r="K131" s="3"/>
      <c r="L131" s="3"/>
      <c r="M131" s="3">
        <f t="shared" si="45"/>
        <v>0</v>
      </c>
      <c r="N131" s="3"/>
      <c r="O131" s="3"/>
      <c r="P131" s="25">
        <f t="shared" si="21"/>
        <v>0</v>
      </c>
      <c r="Q131" s="25">
        <f t="shared" si="21"/>
        <v>0</v>
      </c>
      <c r="R131" s="25">
        <f t="shared" si="21"/>
        <v>0</v>
      </c>
      <c r="S131" s="3">
        <f t="shared" si="46"/>
        <v>0</v>
      </c>
      <c r="T131" s="3"/>
      <c r="U131" s="3"/>
      <c r="V131" s="3">
        <f t="shared" si="47"/>
        <v>0</v>
      </c>
      <c r="W131" s="3"/>
      <c r="X131" s="3"/>
      <c r="Y131" s="25"/>
    </row>
    <row r="132" spans="1:25" ht="12.75">
      <c r="A132" s="6"/>
      <c r="B132" s="7"/>
      <c r="C132" s="8"/>
      <c r="D132" s="8"/>
      <c r="E132" s="37" t="s">
        <v>291</v>
      </c>
      <c r="F132" s="87">
        <v>5122</v>
      </c>
      <c r="G132" s="3">
        <f t="shared" si="43"/>
        <v>385.3</v>
      </c>
      <c r="H132" s="3"/>
      <c r="I132" s="3">
        <v>385.3</v>
      </c>
      <c r="J132" s="3">
        <f t="shared" si="44"/>
        <v>1000</v>
      </c>
      <c r="K132" s="3"/>
      <c r="L132" s="3">
        <v>1000</v>
      </c>
      <c r="M132" s="3">
        <f t="shared" si="45"/>
        <v>1000</v>
      </c>
      <c r="N132" s="3"/>
      <c r="O132" s="3">
        <v>1000</v>
      </c>
      <c r="P132" s="25">
        <f t="shared" si="21"/>
        <v>0</v>
      </c>
      <c r="Q132" s="25">
        <f t="shared" si="21"/>
        <v>0</v>
      </c>
      <c r="R132" s="25">
        <f t="shared" si="21"/>
        <v>0</v>
      </c>
      <c r="S132" s="3">
        <f t="shared" si="46"/>
        <v>1000</v>
      </c>
      <c r="T132" s="3"/>
      <c r="U132" s="3">
        <v>1000</v>
      </c>
      <c r="V132" s="3">
        <f t="shared" si="47"/>
        <v>1000</v>
      </c>
      <c r="W132" s="3"/>
      <c r="X132" s="3">
        <v>1000</v>
      </c>
      <c r="Y132" s="25"/>
    </row>
    <row r="133" spans="1:25" ht="25.5">
      <c r="A133" s="51">
        <v>2600</v>
      </c>
      <c r="B133" s="51">
        <v>6</v>
      </c>
      <c r="C133" s="51">
        <v>0</v>
      </c>
      <c r="D133" s="51">
        <v>0</v>
      </c>
      <c r="E133" s="88" t="s">
        <v>251</v>
      </c>
      <c r="F133" s="74"/>
      <c r="G133" s="74">
        <f aca="true" t="shared" si="48" ref="G133:O133">+G135+G140</f>
        <v>45263.707</v>
      </c>
      <c r="H133" s="74">
        <f t="shared" si="48"/>
        <v>24511.217</v>
      </c>
      <c r="I133" s="74">
        <f t="shared" si="48"/>
        <v>20752.49</v>
      </c>
      <c r="J133" s="74">
        <f t="shared" si="48"/>
        <v>35000</v>
      </c>
      <c r="K133" s="74">
        <f t="shared" si="48"/>
        <v>35000</v>
      </c>
      <c r="L133" s="74">
        <f t="shared" si="48"/>
        <v>0</v>
      </c>
      <c r="M133" s="74">
        <f t="shared" si="48"/>
        <v>76000</v>
      </c>
      <c r="N133" s="74">
        <f t="shared" si="48"/>
        <v>56000</v>
      </c>
      <c r="O133" s="74">
        <f t="shared" si="48"/>
        <v>20000</v>
      </c>
      <c r="P133" s="25">
        <f t="shared" si="21"/>
        <v>41000</v>
      </c>
      <c r="Q133" s="25">
        <f t="shared" si="21"/>
        <v>21000</v>
      </c>
      <c r="R133" s="25">
        <f t="shared" si="21"/>
        <v>20000</v>
      </c>
      <c r="S133" s="74">
        <f aca="true" t="shared" si="49" ref="S133:X133">+S135+S140</f>
        <v>71000</v>
      </c>
      <c r="T133" s="74">
        <f t="shared" si="49"/>
        <v>56000</v>
      </c>
      <c r="U133" s="74">
        <f t="shared" si="49"/>
        <v>15000</v>
      </c>
      <c r="V133" s="74">
        <f t="shared" si="49"/>
        <v>71000</v>
      </c>
      <c r="W133" s="74">
        <f t="shared" si="49"/>
        <v>56000</v>
      </c>
      <c r="X133" s="74">
        <f t="shared" si="49"/>
        <v>15000</v>
      </c>
      <c r="Y133" s="25"/>
    </row>
    <row r="134" spans="1:25" ht="12.75">
      <c r="A134" s="51"/>
      <c r="B134" s="73"/>
      <c r="C134" s="73"/>
      <c r="D134" s="73"/>
      <c r="E134" s="67" t="s">
        <v>257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25">
        <f t="shared" si="21"/>
        <v>0</v>
      </c>
      <c r="Q134" s="25">
        <f t="shared" si="21"/>
        <v>0</v>
      </c>
      <c r="R134" s="25">
        <f t="shared" si="21"/>
        <v>0</v>
      </c>
      <c r="S134" s="74"/>
      <c r="T134" s="74"/>
      <c r="U134" s="74"/>
      <c r="V134" s="74"/>
      <c r="W134" s="74"/>
      <c r="X134" s="74"/>
      <c r="Y134" s="25"/>
    </row>
    <row r="135" spans="1:25" ht="12.75">
      <c r="A135" s="6">
        <v>2630</v>
      </c>
      <c r="B135" s="35" t="s">
        <v>339</v>
      </c>
      <c r="C135" s="36">
        <v>3</v>
      </c>
      <c r="D135" s="36">
        <v>0</v>
      </c>
      <c r="E135" s="40" t="s">
        <v>340</v>
      </c>
      <c r="F135" s="74"/>
      <c r="G135" s="3">
        <f aca="true" t="shared" si="50" ref="G135:O135">+G137</f>
        <v>345</v>
      </c>
      <c r="H135" s="3">
        <f t="shared" si="50"/>
        <v>0</v>
      </c>
      <c r="I135" s="3">
        <f t="shared" si="50"/>
        <v>345</v>
      </c>
      <c r="J135" s="3">
        <f t="shared" si="50"/>
        <v>0</v>
      </c>
      <c r="K135" s="3">
        <f t="shared" si="50"/>
        <v>0</v>
      </c>
      <c r="L135" s="3">
        <f t="shared" si="50"/>
        <v>0</v>
      </c>
      <c r="M135" s="3">
        <f t="shared" si="50"/>
        <v>0</v>
      </c>
      <c r="N135" s="3">
        <f t="shared" si="50"/>
        <v>0</v>
      </c>
      <c r="O135" s="3">
        <f t="shared" si="50"/>
        <v>0</v>
      </c>
      <c r="P135" s="25">
        <f t="shared" si="21"/>
        <v>0</v>
      </c>
      <c r="Q135" s="25">
        <f t="shared" si="21"/>
        <v>0</v>
      </c>
      <c r="R135" s="25">
        <f t="shared" si="21"/>
        <v>0</v>
      </c>
      <c r="S135" s="3">
        <f aca="true" t="shared" si="51" ref="S135:X135">+S137</f>
        <v>0</v>
      </c>
      <c r="T135" s="3">
        <f t="shared" si="51"/>
        <v>0</v>
      </c>
      <c r="U135" s="3">
        <f t="shared" si="51"/>
        <v>0</v>
      </c>
      <c r="V135" s="3">
        <f t="shared" si="51"/>
        <v>0</v>
      </c>
      <c r="W135" s="3">
        <f t="shared" si="51"/>
        <v>0</v>
      </c>
      <c r="X135" s="3">
        <f t="shared" si="51"/>
        <v>0</v>
      </c>
      <c r="Y135" s="25"/>
    </row>
    <row r="136" spans="1:25" ht="12.75">
      <c r="A136" s="6"/>
      <c r="B136" s="35"/>
      <c r="C136" s="36"/>
      <c r="D136" s="36"/>
      <c r="E136" s="37" t="s">
        <v>269</v>
      </c>
      <c r="F136" s="74"/>
      <c r="G136" s="3"/>
      <c r="H136" s="3"/>
      <c r="I136" s="3"/>
      <c r="J136" s="74"/>
      <c r="K136" s="74"/>
      <c r="L136" s="74"/>
      <c r="M136" s="74"/>
      <c r="N136" s="74"/>
      <c r="O136" s="74"/>
      <c r="P136" s="25">
        <f t="shared" si="21"/>
        <v>0</v>
      </c>
      <c r="Q136" s="25">
        <f t="shared" si="21"/>
        <v>0</v>
      </c>
      <c r="R136" s="25">
        <f t="shared" si="21"/>
        <v>0</v>
      </c>
      <c r="S136" s="74"/>
      <c r="T136" s="74"/>
      <c r="U136" s="74"/>
      <c r="V136" s="74"/>
      <c r="W136" s="74"/>
      <c r="X136" s="74"/>
      <c r="Y136" s="25"/>
    </row>
    <row r="137" spans="1:25" ht="12.75">
      <c r="A137" s="6">
        <v>2631</v>
      </c>
      <c r="B137" s="7" t="s">
        <v>339</v>
      </c>
      <c r="C137" s="8">
        <v>3</v>
      </c>
      <c r="D137" s="8">
        <v>1</v>
      </c>
      <c r="E137" s="37" t="s">
        <v>341</v>
      </c>
      <c r="F137" s="74"/>
      <c r="G137" s="89">
        <f aca="true" t="shared" si="52" ref="G137:O137">+G139</f>
        <v>345</v>
      </c>
      <c r="H137" s="89">
        <f t="shared" si="52"/>
        <v>0</v>
      </c>
      <c r="I137" s="89">
        <f t="shared" si="52"/>
        <v>345</v>
      </c>
      <c r="J137" s="89">
        <f t="shared" si="52"/>
        <v>0</v>
      </c>
      <c r="K137" s="89">
        <f t="shared" si="52"/>
        <v>0</v>
      </c>
      <c r="L137" s="89">
        <f t="shared" si="52"/>
        <v>0</v>
      </c>
      <c r="M137" s="89">
        <f t="shared" si="52"/>
        <v>0</v>
      </c>
      <c r="N137" s="89">
        <f t="shared" si="52"/>
        <v>0</v>
      </c>
      <c r="O137" s="89">
        <f t="shared" si="52"/>
        <v>0</v>
      </c>
      <c r="P137" s="25">
        <f t="shared" si="21"/>
        <v>0</v>
      </c>
      <c r="Q137" s="25">
        <f t="shared" si="21"/>
        <v>0</v>
      </c>
      <c r="R137" s="25">
        <f t="shared" si="21"/>
        <v>0</v>
      </c>
      <c r="S137" s="89">
        <f aca="true" t="shared" si="53" ref="S137:X137">+S139</f>
        <v>0</v>
      </c>
      <c r="T137" s="89">
        <f t="shared" si="53"/>
        <v>0</v>
      </c>
      <c r="U137" s="89">
        <f t="shared" si="53"/>
        <v>0</v>
      </c>
      <c r="V137" s="89">
        <f t="shared" si="53"/>
        <v>0</v>
      </c>
      <c r="W137" s="89">
        <f t="shared" si="53"/>
        <v>0</v>
      </c>
      <c r="X137" s="89">
        <f t="shared" si="53"/>
        <v>0</v>
      </c>
      <c r="Y137" s="25"/>
    </row>
    <row r="138" spans="1:25" ht="27.75" customHeight="1">
      <c r="A138" s="6"/>
      <c r="B138" s="7"/>
      <c r="C138" s="8"/>
      <c r="D138" s="8"/>
      <c r="E138" s="37" t="s">
        <v>245</v>
      </c>
      <c r="F138" s="74"/>
      <c r="G138" s="89"/>
      <c r="H138" s="89"/>
      <c r="I138" s="89"/>
      <c r="J138" s="74"/>
      <c r="K138" s="74"/>
      <c r="L138" s="74"/>
      <c r="M138" s="74"/>
      <c r="N138" s="74"/>
      <c r="O138" s="74"/>
      <c r="P138" s="25">
        <f t="shared" si="21"/>
        <v>0</v>
      </c>
      <c r="Q138" s="25">
        <f t="shared" si="21"/>
        <v>0</v>
      </c>
      <c r="R138" s="25">
        <f t="shared" si="21"/>
        <v>0</v>
      </c>
      <c r="S138" s="74"/>
      <c r="T138" s="74"/>
      <c r="U138" s="74"/>
      <c r="V138" s="74"/>
      <c r="W138" s="74"/>
      <c r="X138" s="74"/>
      <c r="Y138" s="25"/>
    </row>
    <row r="139" spans="1:25" ht="12.75">
      <c r="A139" s="6"/>
      <c r="B139" s="7"/>
      <c r="C139" s="8"/>
      <c r="D139" s="8"/>
      <c r="E139" s="37" t="s">
        <v>344</v>
      </c>
      <c r="F139" s="85">
        <v>5113</v>
      </c>
      <c r="G139" s="89">
        <f>+H139+I139</f>
        <v>345</v>
      </c>
      <c r="H139" s="89">
        <v>0</v>
      </c>
      <c r="I139" s="89">
        <v>345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25">
        <f t="shared" si="21"/>
        <v>0</v>
      </c>
      <c r="Q139" s="25">
        <f t="shared" si="21"/>
        <v>0</v>
      </c>
      <c r="R139" s="25">
        <f t="shared" si="21"/>
        <v>0</v>
      </c>
      <c r="S139" s="74">
        <v>0</v>
      </c>
      <c r="T139" s="74">
        <v>0</v>
      </c>
      <c r="U139" s="74">
        <v>0</v>
      </c>
      <c r="V139" s="74">
        <v>0</v>
      </c>
      <c r="W139" s="74">
        <v>0</v>
      </c>
      <c r="X139" s="74">
        <v>0</v>
      </c>
      <c r="Y139" s="25"/>
    </row>
    <row r="140" spans="1:25" ht="12.75">
      <c r="A140" s="6">
        <v>2640</v>
      </c>
      <c r="B140" s="35" t="s">
        <v>339</v>
      </c>
      <c r="C140" s="36">
        <v>4</v>
      </c>
      <c r="D140" s="36">
        <v>0</v>
      </c>
      <c r="E140" s="40" t="s">
        <v>342</v>
      </c>
      <c r="F140" s="74"/>
      <c r="G140" s="3">
        <f>+I140+H140</f>
        <v>44918.707</v>
      </c>
      <c r="H140" s="3">
        <f aca="true" t="shared" si="54" ref="H140:O140">+H142</f>
        <v>24511.217</v>
      </c>
      <c r="I140" s="3">
        <f t="shared" si="54"/>
        <v>20407.49</v>
      </c>
      <c r="J140" s="3">
        <f t="shared" si="54"/>
        <v>35000</v>
      </c>
      <c r="K140" s="3">
        <f t="shared" si="54"/>
        <v>35000</v>
      </c>
      <c r="L140" s="3">
        <f t="shared" si="54"/>
        <v>0</v>
      </c>
      <c r="M140" s="3">
        <f t="shared" si="54"/>
        <v>76000</v>
      </c>
      <c r="N140" s="3">
        <f>+N142</f>
        <v>56000</v>
      </c>
      <c r="O140" s="3">
        <f t="shared" si="54"/>
        <v>20000</v>
      </c>
      <c r="P140" s="25">
        <f t="shared" si="21"/>
        <v>41000</v>
      </c>
      <c r="Q140" s="25">
        <f t="shared" si="21"/>
        <v>21000</v>
      </c>
      <c r="R140" s="25">
        <f t="shared" si="21"/>
        <v>20000</v>
      </c>
      <c r="S140" s="3">
        <f aca="true" t="shared" si="55" ref="S140:X140">+S142</f>
        <v>71000</v>
      </c>
      <c r="T140" s="3">
        <f t="shared" si="55"/>
        <v>56000</v>
      </c>
      <c r="U140" s="3">
        <f t="shared" si="55"/>
        <v>15000</v>
      </c>
      <c r="V140" s="3">
        <f t="shared" si="55"/>
        <v>71000</v>
      </c>
      <c r="W140" s="3">
        <f t="shared" si="55"/>
        <v>56000</v>
      </c>
      <c r="X140" s="3">
        <f t="shared" si="55"/>
        <v>15000</v>
      </c>
      <c r="Y140" s="25"/>
    </row>
    <row r="141" spans="1:25" ht="10.5" customHeight="1">
      <c r="A141" s="6"/>
      <c r="B141" s="35"/>
      <c r="C141" s="36"/>
      <c r="D141" s="36"/>
      <c r="E141" s="37" t="s">
        <v>269</v>
      </c>
      <c r="F141" s="74"/>
      <c r="G141" s="3"/>
      <c r="H141" s="3"/>
      <c r="I141" s="3"/>
      <c r="J141" s="3"/>
      <c r="K141" s="3"/>
      <c r="L141" s="3"/>
      <c r="M141" s="3"/>
      <c r="N141" s="3"/>
      <c r="O141" s="3"/>
      <c r="P141" s="25">
        <f t="shared" si="21"/>
        <v>0</v>
      </c>
      <c r="Q141" s="25">
        <f t="shared" si="21"/>
        <v>0</v>
      </c>
      <c r="R141" s="25">
        <f t="shared" si="21"/>
        <v>0</v>
      </c>
      <c r="S141" s="3"/>
      <c r="T141" s="3"/>
      <c r="U141" s="3"/>
      <c r="V141" s="3"/>
      <c r="W141" s="3"/>
      <c r="X141" s="3"/>
      <c r="Y141" s="25"/>
    </row>
    <row r="142" spans="1:25" ht="12.75">
      <c r="A142" s="6">
        <v>2641</v>
      </c>
      <c r="B142" s="7" t="s">
        <v>339</v>
      </c>
      <c r="C142" s="8">
        <v>4</v>
      </c>
      <c r="D142" s="8">
        <v>1</v>
      </c>
      <c r="E142" s="37" t="s">
        <v>343</v>
      </c>
      <c r="F142" s="74"/>
      <c r="G142" s="3">
        <f>+I142+H142</f>
        <v>44918.707</v>
      </c>
      <c r="H142" s="3">
        <f>+H144+H145+H146+H147</f>
        <v>24511.217</v>
      </c>
      <c r="I142" s="3">
        <f aca="true" t="shared" si="56" ref="I142:X142">+I144+I145+I146+I147</f>
        <v>20407.49</v>
      </c>
      <c r="J142" s="3">
        <f t="shared" si="56"/>
        <v>35000</v>
      </c>
      <c r="K142" s="3">
        <f t="shared" si="56"/>
        <v>35000</v>
      </c>
      <c r="L142" s="3">
        <f t="shared" si="56"/>
        <v>0</v>
      </c>
      <c r="M142" s="3">
        <f t="shared" si="56"/>
        <v>76000</v>
      </c>
      <c r="N142" s="3">
        <f t="shared" si="56"/>
        <v>56000</v>
      </c>
      <c r="O142" s="3">
        <f t="shared" si="56"/>
        <v>20000</v>
      </c>
      <c r="P142" s="3">
        <f t="shared" si="56"/>
        <v>41000</v>
      </c>
      <c r="Q142" s="3">
        <f t="shared" si="56"/>
        <v>21000</v>
      </c>
      <c r="R142" s="3">
        <f t="shared" si="56"/>
        <v>20000</v>
      </c>
      <c r="S142" s="3">
        <f t="shared" si="56"/>
        <v>71000</v>
      </c>
      <c r="T142" s="3">
        <f t="shared" si="56"/>
        <v>56000</v>
      </c>
      <c r="U142" s="3">
        <f t="shared" si="56"/>
        <v>15000</v>
      </c>
      <c r="V142" s="3">
        <f t="shared" si="56"/>
        <v>71000</v>
      </c>
      <c r="W142" s="3">
        <f t="shared" si="56"/>
        <v>56000</v>
      </c>
      <c r="X142" s="3">
        <f t="shared" si="56"/>
        <v>15000</v>
      </c>
      <c r="Y142" s="25"/>
    </row>
    <row r="143" spans="1:25" ht="25.5" customHeight="1">
      <c r="A143" s="6"/>
      <c r="B143" s="7"/>
      <c r="C143" s="8"/>
      <c r="D143" s="8"/>
      <c r="E143" s="37" t="s">
        <v>245</v>
      </c>
      <c r="F143" s="74"/>
      <c r="G143" s="3"/>
      <c r="H143" s="3"/>
      <c r="I143" s="3"/>
      <c r="J143" s="74"/>
      <c r="K143" s="74"/>
      <c r="L143" s="74"/>
      <c r="M143" s="74"/>
      <c r="N143" s="74"/>
      <c r="O143" s="74"/>
      <c r="P143" s="25">
        <f t="shared" si="21"/>
        <v>0</v>
      </c>
      <c r="Q143" s="25">
        <f t="shared" si="21"/>
        <v>0</v>
      </c>
      <c r="R143" s="25">
        <f t="shared" si="21"/>
        <v>0</v>
      </c>
      <c r="S143" s="74"/>
      <c r="T143" s="74"/>
      <c r="U143" s="74"/>
      <c r="V143" s="74"/>
      <c r="W143" s="74"/>
      <c r="X143" s="74"/>
      <c r="Y143" s="25"/>
    </row>
    <row r="144" spans="1:25" ht="12.75">
      <c r="A144" s="6"/>
      <c r="B144" s="7"/>
      <c r="C144" s="8"/>
      <c r="D144" s="8"/>
      <c r="E144" s="37" t="s">
        <v>345</v>
      </c>
      <c r="F144" s="87">
        <v>4212</v>
      </c>
      <c r="G144" s="3">
        <f>+H144+I144</f>
        <v>24511.217</v>
      </c>
      <c r="H144" s="3">
        <v>24511.217</v>
      </c>
      <c r="I144" s="3">
        <v>0</v>
      </c>
      <c r="J144" s="3">
        <f>+K144+L144</f>
        <v>35000</v>
      </c>
      <c r="K144" s="3">
        <v>35000</v>
      </c>
      <c r="L144" s="3">
        <v>0</v>
      </c>
      <c r="M144" s="3">
        <f>+N144+O144</f>
        <v>40000</v>
      </c>
      <c r="N144" s="3">
        <v>40000</v>
      </c>
      <c r="O144" s="3">
        <v>0</v>
      </c>
      <c r="P144" s="25">
        <f t="shared" si="21"/>
        <v>5000</v>
      </c>
      <c r="Q144" s="25">
        <f t="shared" si="21"/>
        <v>5000</v>
      </c>
      <c r="R144" s="25">
        <f t="shared" si="21"/>
        <v>0</v>
      </c>
      <c r="S144" s="3">
        <f>+T144+U144</f>
        <v>40000</v>
      </c>
      <c r="T144" s="3">
        <v>40000</v>
      </c>
      <c r="U144" s="3">
        <v>0</v>
      </c>
      <c r="V144" s="3">
        <f>+W144+X144</f>
        <v>40000</v>
      </c>
      <c r="W144" s="3">
        <v>40000</v>
      </c>
      <c r="X144" s="3">
        <v>0</v>
      </c>
      <c r="Y144" s="25"/>
    </row>
    <row r="145" spans="1:25" ht="12.75">
      <c r="A145" s="6"/>
      <c r="B145" s="7"/>
      <c r="C145" s="8"/>
      <c r="D145" s="8"/>
      <c r="E145" s="37" t="s">
        <v>368</v>
      </c>
      <c r="F145" s="87">
        <v>4216</v>
      </c>
      <c r="G145" s="3"/>
      <c r="H145" s="3"/>
      <c r="I145" s="3"/>
      <c r="J145" s="3">
        <f>L145+K145</f>
        <v>0</v>
      </c>
      <c r="K145" s="3">
        <v>0</v>
      </c>
      <c r="L145" s="3"/>
      <c r="M145" s="3">
        <f>O145+N145</f>
        <v>6000</v>
      </c>
      <c r="N145" s="3">
        <v>6000</v>
      </c>
      <c r="O145" s="3"/>
      <c r="P145" s="25">
        <f t="shared" si="21"/>
        <v>6000</v>
      </c>
      <c r="Q145" s="25">
        <f t="shared" si="21"/>
        <v>6000</v>
      </c>
      <c r="R145" s="25">
        <f t="shared" si="21"/>
        <v>0</v>
      </c>
      <c r="S145" s="3">
        <f>U145+T145</f>
        <v>6000</v>
      </c>
      <c r="T145" s="3">
        <v>6000</v>
      </c>
      <c r="U145" s="3"/>
      <c r="V145" s="3">
        <f>X145+W145</f>
        <v>6000</v>
      </c>
      <c r="W145" s="3">
        <v>6000</v>
      </c>
      <c r="X145" s="3"/>
      <c r="Y145" s="25"/>
    </row>
    <row r="146" spans="1:25" ht="12.75">
      <c r="A146" s="6"/>
      <c r="B146" s="7"/>
      <c r="C146" s="8"/>
      <c r="D146" s="8"/>
      <c r="E146" s="86" t="s">
        <v>306</v>
      </c>
      <c r="F146" s="87">
        <v>4269</v>
      </c>
      <c r="G146" s="3"/>
      <c r="H146" s="3"/>
      <c r="I146" s="3"/>
      <c r="J146" s="3"/>
      <c r="K146" s="3"/>
      <c r="L146" s="3"/>
      <c r="M146" s="3">
        <f>O146+N146</f>
        <v>10000</v>
      </c>
      <c r="N146" s="44">
        <v>10000</v>
      </c>
      <c r="O146" s="3"/>
      <c r="P146" s="25">
        <f t="shared" si="21"/>
        <v>10000</v>
      </c>
      <c r="Q146" s="25">
        <f t="shared" si="21"/>
        <v>10000</v>
      </c>
      <c r="R146" s="25">
        <f t="shared" si="21"/>
        <v>0</v>
      </c>
      <c r="S146" s="3">
        <f>U146+T146</f>
        <v>10000</v>
      </c>
      <c r="T146" s="44">
        <v>10000</v>
      </c>
      <c r="U146" s="3"/>
      <c r="V146" s="3">
        <f>X146+W146</f>
        <v>10000</v>
      </c>
      <c r="W146" s="44">
        <v>10000</v>
      </c>
      <c r="X146" s="3"/>
      <c r="Y146" s="25"/>
    </row>
    <row r="147" spans="1:25" ht="12.75">
      <c r="A147" s="6"/>
      <c r="B147" s="7"/>
      <c r="C147" s="8"/>
      <c r="D147" s="8"/>
      <c r="E147" s="37" t="s">
        <v>346</v>
      </c>
      <c r="F147" s="87">
        <v>5112</v>
      </c>
      <c r="G147" s="3">
        <f>+H147+I147</f>
        <v>20407.49</v>
      </c>
      <c r="H147" s="3">
        <v>0</v>
      </c>
      <c r="I147" s="3">
        <v>20407.49</v>
      </c>
      <c r="J147" s="3">
        <f>+K147+L147</f>
        <v>0</v>
      </c>
      <c r="K147" s="3">
        <v>0</v>
      </c>
      <c r="L147" s="3">
        <v>0</v>
      </c>
      <c r="M147" s="3">
        <f>+N147+O147</f>
        <v>20000</v>
      </c>
      <c r="N147" s="3">
        <v>0</v>
      </c>
      <c r="O147" s="3">
        <v>20000</v>
      </c>
      <c r="P147" s="25">
        <f t="shared" si="21"/>
        <v>20000</v>
      </c>
      <c r="Q147" s="25">
        <f t="shared" si="21"/>
        <v>0</v>
      </c>
      <c r="R147" s="25">
        <f t="shared" si="21"/>
        <v>20000</v>
      </c>
      <c r="S147" s="3">
        <f>+T147+U147</f>
        <v>15000</v>
      </c>
      <c r="T147" s="3">
        <v>0</v>
      </c>
      <c r="U147" s="3">
        <v>15000</v>
      </c>
      <c r="V147" s="3">
        <f>+W147+X147</f>
        <v>15000</v>
      </c>
      <c r="W147" s="3">
        <v>0</v>
      </c>
      <c r="X147" s="3">
        <v>15000</v>
      </c>
      <c r="Y147" s="25"/>
    </row>
    <row r="148" spans="1:25" ht="12.75">
      <c r="A148" s="78"/>
      <c r="B148" s="83"/>
      <c r="C148" s="90"/>
      <c r="D148" s="90"/>
      <c r="E148" s="91"/>
      <c r="F148" s="92"/>
      <c r="G148" s="3"/>
      <c r="H148" s="3"/>
      <c r="I148" s="3"/>
      <c r="J148" s="93"/>
      <c r="K148" s="93"/>
      <c r="L148" s="93"/>
      <c r="M148" s="93"/>
      <c r="N148" s="93"/>
      <c r="O148" s="93"/>
      <c r="P148" s="25">
        <f t="shared" si="21"/>
        <v>0</v>
      </c>
      <c r="Q148" s="25">
        <f t="shared" si="21"/>
        <v>0</v>
      </c>
      <c r="R148" s="25">
        <f t="shared" si="21"/>
        <v>0</v>
      </c>
      <c r="S148" s="93"/>
      <c r="T148" s="93"/>
      <c r="U148" s="93"/>
      <c r="V148" s="93"/>
      <c r="W148" s="93"/>
      <c r="X148" s="93"/>
      <c r="Y148" s="25"/>
    </row>
    <row r="149" spans="1:25" ht="12.75">
      <c r="A149" s="51">
        <v>2700</v>
      </c>
      <c r="B149" s="51">
        <v>7</v>
      </c>
      <c r="C149" s="51">
        <v>0</v>
      </c>
      <c r="D149" s="51">
        <v>0</v>
      </c>
      <c r="E149" s="51" t="s">
        <v>252</v>
      </c>
      <c r="F149" s="166"/>
      <c r="G149" s="74"/>
      <c r="H149" s="74"/>
      <c r="I149" s="74"/>
      <c r="N149" s="10"/>
      <c r="O149" s="10"/>
      <c r="P149" s="25">
        <f aca="true" t="shared" si="57" ref="P149:R201">+M149-J149</f>
        <v>0</v>
      </c>
      <c r="Q149" s="25">
        <f t="shared" si="57"/>
        <v>0</v>
      </c>
      <c r="R149" s="25">
        <f t="shared" si="57"/>
        <v>0</v>
      </c>
      <c r="S149" s="10"/>
      <c r="T149" s="10"/>
      <c r="U149" s="10"/>
      <c r="V149" s="10"/>
      <c r="W149" s="10"/>
      <c r="X149" s="10"/>
      <c r="Y149" s="25"/>
    </row>
    <row r="150" spans="1:25" ht="12.75">
      <c r="A150" s="51"/>
      <c r="B150" s="73"/>
      <c r="C150" s="73"/>
      <c r="D150" s="73"/>
      <c r="E150" s="67" t="s">
        <v>257</v>
      </c>
      <c r="F150" s="167"/>
      <c r="G150" s="74"/>
      <c r="H150" s="74"/>
      <c r="I150" s="74"/>
      <c r="J150" s="74"/>
      <c r="K150" s="74"/>
      <c r="L150" s="74"/>
      <c r="M150" s="74"/>
      <c r="N150" s="74"/>
      <c r="O150" s="74"/>
      <c r="P150" s="25">
        <f t="shared" si="57"/>
        <v>0</v>
      </c>
      <c r="Q150" s="25">
        <f t="shared" si="57"/>
        <v>0</v>
      </c>
      <c r="R150" s="25">
        <f t="shared" si="57"/>
        <v>0</v>
      </c>
      <c r="S150" s="74"/>
      <c r="T150" s="74"/>
      <c r="U150" s="74"/>
      <c r="V150" s="74"/>
      <c r="W150" s="74"/>
      <c r="X150" s="74"/>
      <c r="Y150" s="25"/>
    </row>
    <row r="151" spans="1:25" ht="12.75">
      <c r="A151" s="67" t="s">
        <v>258</v>
      </c>
      <c r="B151" s="73" t="s">
        <v>259</v>
      </c>
      <c r="C151" s="73" t="s">
        <v>260</v>
      </c>
      <c r="D151" s="73" t="s">
        <v>260</v>
      </c>
      <c r="E151" s="67" t="s">
        <v>246</v>
      </c>
      <c r="F151" s="167"/>
      <c r="G151" s="74"/>
      <c r="H151" s="74"/>
      <c r="I151" s="74"/>
      <c r="J151" s="74"/>
      <c r="K151" s="74"/>
      <c r="L151" s="74"/>
      <c r="M151" s="74"/>
      <c r="N151" s="74"/>
      <c r="O151" s="74"/>
      <c r="P151" s="25">
        <f t="shared" si="57"/>
        <v>0</v>
      </c>
      <c r="Q151" s="25">
        <f t="shared" si="57"/>
        <v>0</v>
      </c>
      <c r="R151" s="25">
        <f t="shared" si="57"/>
        <v>0</v>
      </c>
      <c r="S151" s="74"/>
      <c r="T151" s="74"/>
      <c r="U151" s="74"/>
      <c r="V151" s="74"/>
      <c r="W151" s="74"/>
      <c r="X151" s="74"/>
      <c r="Y151" s="25"/>
    </row>
    <row r="152" spans="1:25" ht="12.75">
      <c r="A152" s="67" t="s">
        <v>258</v>
      </c>
      <c r="B152" s="73" t="s">
        <v>259</v>
      </c>
      <c r="C152" s="73" t="s">
        <v>260</v>
      </c>
      <c r="D152" s="73" t="s">
        <v>260</v>
      </c>
      <c r="E152" s="67" t="s">
        <v>246</v>
      </c>
      <c r="F152" s="167"/>
      <c r="G152" s="74"/>
      <c r="H152" s="74"/>
      <c r="I152" s="74"/>
      <c r="J152" s="74"/>
      <c r="K152" s="74"/>
      <c r="L152" s="74"/>
      <c r="M152" s="74"/>
      <c r="N152" s="74"/>
      <c r="O152" s="74"/>
      <c r="P152" s="25">
        <f t="shared" si="57"/>
        <v>0</v>
      </c>
      <c r="Q152" s="25">
        <f t="shared" si="57"/>
        <v>0</v>
      </c>
      <c r="R152" s="25">
        <f t="shared" si="57"/>
        <v>0</v>
      </c>
      <c r="S152" s="74"/>
      <c r="T152" s="74"/>
      <c r="U152" s="74"/>
      <c r="V152" s="74"/>
      <c r="W152" s="74"/>
      <c r="X152" s="74"/>
      <c r="Y152" s="25"/>
    </row>
    <row r="153" spans="1:25" ht="38.25">
      <c r="A153" s="65"/>
      <c r="B153" s="66"/>
      <c r="C153" s="66"/>
      <c r="D153" s="46"/>
      <c r="E153" s="67" t="s">
        <v>245</v>
      </c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25">
        <f t="shared" si="57"/>
        <v>0</v>
      </c>
      <c r="Q153" s="25">
        <f t="shared" si="57"/>
        <v>0</v>
      </c>
      <c r="R153" s="25">
        <f t="shared" si="57"/>
        <v>0</v>
      </c>
      <c r="S153" s="74"/>
      <c r="T153" s="74"/>
      <c r="U153" s="74"/>
      <c r="V153" s="74"/>
      <c r="W153" s="74"/>
      <c r="X153" s="74"/>
      <c r="Y153" s="25"/>
    </row>
    <row r="154" spans="1:25" ht="12.75">
      <c r="A154" s="65"/>
      <c r="B154" s="66"/>
      <c r="C154" s="66"/>
      <c r="D154" s="46"/>
      <c r="E154" s="67" t="s">
        <v>246</v>
      </c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25">
        <f t="shared" si="57"/>
        <v>0</v>
      </c>
      <c r="Q154" s="25">
        <f t="shared" si="57"/>
        <v>0</v>
      </c>
      <c r="R154" s="25">
        <f t="shared" si="57"/>
        <v>0</v>
      </c>
      <c r="S154" s="74"/>
      <c r="T154" s="74"/>
      <c r="U154" s="74"/>
      <c r="V154" s="74"/>
      <c r="W154" s="74"/>
      <c r="X154" s="74"/>
      <c r="Y154" s="25"/>
    </row>
    <row r="155" spans="1:25" ht="12.75">
      <c r="A155" s="65"/>
      <c r="B155" s="66"/>
      <c r="C155" s="66"/>
      <c r="D155" s="46"/>
      <c r="E155" s="67" t="s">
        <v>246</v>
      </c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25">
        <f t="shared" si="57"/>
        <v>0</v>
      </c>
      <c r="Q155" s="25">
        <f t="shared" si="57"/>
        <v>0</v>
      </c>
      <c r="R155" s="25">
        <f t="shared" si="57"/>
        <v>0</v>
      </c>
      <c r="S155" s="74"/>
      <c r="T155" s="74"/>
      <c r="U155" s="74"/>
      <c r="V155" s="74"/>
      <c r="W155" s="74"/>
      <c r="X155" s="74"/>
      <c r="Y155" s="25"/>
    </row>
    <row r="156" spans="1:25" ht="12.75">
      <c r="A156" s="65"/>
      <c r="B156" s="66"/>
      <c r="C156" s="66"/>
      <c r="D156" s="46"/>
      <c r="E156" s="67" t="s">
        <v>246</v>
      </c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25">
        <f t="shared" si="57"/>
        <v>0</v>
      </c>
      <c r="Q156" s="25">
        <f t="shared" si="57"/>
        <v>0</v>
      </c>
      <c r="R156" s="25">
        <f t="shared" si="57"/>
        <v>0</v>
      </c>
      <c r="S156" s="74"/>
      <c r="T156" s="74"/>
      <c r="U156" s="74"/>
      <c r="V156" s="74"/>
      <c r="W156" s="74"/>
      <c r="X156" s="74"/>
      <c r="Y156" s="25"/>
    </row>
    <row r="157" spans="1:25" ht="12.75">
      <c r="A157" s="51">
        <v>2800</v>
      </c>
      <c r="B157" s="51">
        <v>8</v>
      </c>
      <c r="C157" s="51">
        <v>0</v>
      </c>
      <c r="D157" s="51">
        <v>0</v>
      </c>
      <c r="E157" s="51" t="s">
        <v>253</v>
      </c>
      <c r="F157" s="74"/>
      <c r="G157" s="74">
        <f aca="true" t="shared" si="58" ref="G157:O157">+G159+G164</f>
        <v>65000</v>
      </c>
      <c r="H157" s="74">
        <f t="shared" si="58"/>
        <v>65000</v>
      </c>
      <c r="I157" s="74">
        <f t="shared" si="58"/>
        <v>0</v>
      </c>
      <c r="J157" s="74">
        <f t="shared" si="58"/>
        <v>79000</v>
      </c>
      <c r="K157" s="74">
        <f t="shared" si="58"/>
        <v>79000</v>
      </c>
      <c r="L157" s="74">
        <f t="shared" si="58"/>
        <v>0</v>
      </c>
      <c r="M157" s="74">
        <f t="shared" si="58"/>
        <v>85900</v>
      </c>
      <c r="N157" s="74">
        <f t="shared" si="58"/>
        <v>85900</v>
      </c>
      <c r="O157" s="74">
        <f t="shared" si="58"/>
        <v>0</v>
      </c>
      <c r="P157" s="25">
        <f t="shared" si="57"/>
        <v>6900</v>
      </c>
      <c r="Q157" s="25">
        <f t="shared" si="57"/>
        <v>6900</v>
      </c>
      <c r="R157" s="25">
        <f t="shared" si="57"/>
        <v>0</v>
      </c>
      <c r="S157" s="74">
        <f aca="true" t="shared" si="59" ref="S157:X157">+S159+S164</f>
        <v>85900</v>
      </c>
      <c r="T157" s="74">
        <f t="shared" si="59"/>
        <v>85900</v>
      </c>
      <c r="U157" s="74">
        <f t="shared" si="59"/>
        <v>0</v>
      </c>
      <c r="V157" s="74">
        <f t="shared" si="59"/>
        <v>85900</v>
      </c>
      <c r="W157" s="74">
        <f t="shared" si="59"/>
        <v>85900</v>
      </c>
      <c r="X157" s="74">
        <f t="shared" si="59"/>
        <v>0</v>
      </c>
      <c r="Y157" s="25"/>
    </row>
    <row r="158" spans="1:25" ht="12.75">
      <c r="A158" s="51"/>
      <c r="B158" s="73"/>
      <c r="C158" s="73"/>
      <c r="D158" s="73"/>
      <c r="E158" s="67" t="s">
        <v>257</v>
      </c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25">
        <f t="shared" si="57"/>
        <v>0</v>
      </c>
      <c r="Q158" s="25">
        <f t="shared" si="57"/>
        <v>0</v>
      </c>
      <c r="R158" s="25">
        <f t="shared" si="57"/>
        <v>0</v>
      </c>
      <c r="S158" s="74"/>
      <c r="T158" s="74"/>
      <c r="U158" s="74"/>
      <c r="V158" s="74"/>
      <c r="W158" s="74"/>
      <c r="X158" s="74"/>
      <c r="Y158" s="25"/>
    </row>
    <row r="159" spans="1:25" ht="12.75">
      <c r="A159" s="6">
        <v>2810</v>
      </c>
      <c r="B159" s="7" t="s">
        <v>347</v>
      </c>
      <c r="C159" s="8">
        <v>1</v>
      </c>
      <c r="D159" s="8">
        <v>0</v>
      </c>
      <c r="E159" s="40" t="s">
        <v>348</v>
      </c>
      <c r="F159" s="74"/>
      <c r="G159" s="74">
        <f aca="true" t="shared" si="60" ref="G159:O159">+G161</f>
        <v>20000</v>
      </c>
      <c r="H159" s="74">
        <f t="shared" si="60"/>
        <v>20000</v>
      </c>
      <c r="I159" s="74">
        <f t="shared" si="60"/>
        <v>0</v>
      </c>
      <c r="J159" s="74">
        <f t="shared" si="60"/>
        <v>20000</v>
      </c>
      <c r="K159" s="74">
        <f t="shared" si="60"/>
        <v>20000</v>
      </c>
      <c r="L159" s="74">
        <f t="shared" si="60"/>
        <v>0</v>
      </c>
      <c r="M159" s="74">
        <f t="shared" si="60"/>
        <v>20000</v>
      </c>
      <c r="N159" s="74">
        <f t="shared" si="60"/>
        <v>20000</v>
      </c>
      <c r="O159" s="74">
        <f t="shared" si="60"/>
        <v>0</v>
      </c>
      <c r="P159" s="25">
        <f t="shared" si="57"/>
        <v>0</v>
      </c>
      <c r="Q159" s="25">
        <f t="shared" si="57"/>
        <v>0</v>
      </c>
      <c r="R159" s="25">
        <f t="shared" si="57"/>
        <v>0</v>
      </c>
      <c r="S159" s="74">
        <f aca="true" t="shared" si="61" ref="S159:X159">+S161</f>
        <v>20000</v>
      </c>
      <c r="T159" s="74">
        <f t="shared" si="61"/>
        <v>20000</v>
      </c>
      <c r="U159" s="74">
        <f t="shared" si="61"/>
        <v>0</v>
      </c>
      <c r="V159" s="74">
        <f t="shared" si="61"/>
        <v>20000</v>
      </c>
      <c r="W159" s="74">
        <f t="shared" si="61"/>
        <v>20000</v>
      </c>
      <c r="X159" s="74">
        <f t="shared" si="61"/>
        <v>0</v>
      </c>
      <c r="Y159" s="25"/>
    </row>
    <row r="160" spans="1:25" ht="12.75">
      <c r="A160" s="6"/>
      <c r="B160" s="35"/>
      <c r="C160" s="36"/>
      <c r="D160" s="36"/>
      <c r="E160" s="37" t="s">
        <v>269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25">
        <f t="shared" si="57"/>
        <v>0</v>
      </c>
      <c r="Q160" s="25">
        <f t="shared" si="57"/>
        <v>0</v>
      </c>
      <c r="R160" s="25">
        <f t="shared" si="57"/>
        <v>0</v>
      </c>
      <c r="S160" s="74"/>
      <c r="T160" s="74"/>
      <c r="U160" s="74"/>
      <c r="V160" s="74"/>
      <c r="W160" s="74"/>
      <c r="X160" s="74"/>
      <c r="Y160" s="25"/>
    </row>
    <row r="161" spans="1:25" ht="12.75">
      <c r="A161" s="6">
        <v>2811</v>
      </c>
      <c r="B161" s="7" t="s">
        <v>347</v>
      </c>
      <c r="C161" s="8">
        <v>1</v>
      </c>
      <c r="D161" s="8">
        <v>1</v>
      </c>
      <c r="E161" s="37" t="s">
        <v>348</v>
      </c>
      <c r="F161" s="74"/>
      <c r="G161" s="74">
        <f>+H161+I161</f>
        <v>20000</v>
      </c>
      <c r="H161" s="74">
        <f aca="true" t="shared" si="62" ref="H161:X161">+H163</f>
        <v>20000</v>
      </c>
      <c r="I161" s="74">
        <f t="shared" si="62"/>
        <v>0</v>
      </c>
      <c r="J161" s="74">
        <f t="shared" si="62"/>
        <v>20000</v>
      </c>
      <c r="K161" s="74">
        <f t="shared" si="62"/>
        <v>20000</v>
      </c>
      <c r="L161" s="74">
        <f t="shared" si="62"/>
        <v>0</v>
      </c>
      <c r="M161" s="74">
        <f t="shared" si="62"/>
        <v>20000</v>
      </c>
      <c r="N161" s="74">
        <f t="shared" si="62"/>
        <v>20000</v>
      </c>
      <c r="O161" s="74">
        <f t="shared" si="62"/>
        <v>0</v>
      </c>
      <c r="P161" s="74">
        <f t="shared" si="62"/>
        <v>0</v>
      </c>
      <c r="Q161" s="74">
        <f t="shared" si="62"/>
        <v>0</v>
      </c>
      <c r="R161" s="74">
        <f t="shared" si="62"/>
        <v>0</v>
      </c>
      <c r="S161" s="74">
        <f t="shared" si="62"/>
        <v>20000</v>
      </c>
      <c r="T161" s="74">
        <f t="shared" si="62"/>
        <v>20000</v>
      </c>
      <c r="U161" s="74">
        <f t="shared" si="62"/>
        <v>0</v>
      </c>
      <c r="V161" s="74">
        <f t="shared" si="62"/>
        <v>20000</v>
      </c>
      <c r="W161" s="74">
        <f t="shared" si="62"/>
        <v>20000</v>
      </c>
      <c r="X161" s="74">
        <f t="shared" si="62"/>
        <v>0</v>
      </c>
      <c r="Y161" s="25"/>
    </row>
    <row r="162" spans="1:25" ht="27" customHeight="1">
      <c r="A162" s="6"/>
      <c r="B162" s="7"/>
      <c r="C162" s="8"/>
      <c r="D162" s="8"/>
      <c r="E162" s="37" t="s">
        <v>245</v>
      </c>
      <c r="F162" s="74"/>
      <c r="G162" s="74"/>
      <c r="H162" s="74"/>
      <c r="I162" s="94"/>
      <c r="J162" s="74"/>
      <c r="K162" s="74"/>
      <c r="L162" s="74"/>
      <c r="M162" s="74"/>
      <c r="N162" s="74"/>
      <c r="O162" s="74"/>
      <c r="P162" s="25">
        <f t="shared" si="57"/>
        <v>0</v>
      </c>
      <c r="Q162" s="25">
        <f t="shared" si="57"/>
        <v>0</v>
      </c>
      <c r="R162" s="25">
        <f t="shared" si="57"/>
        <v>0</v>
      </c>
      <c r="S162" s="74"/>
      <c r="T162" s="74"/>
      <c r="U162" s="74"/>
      <c r="V162" s="74"/>
      <c r="W162" s="74"/>
      <c r="X162" s="74"/>
      <c r="Y162" s="25"/>
    </row>
    <row r="163" spans="1:25" ht="25.5">
      <c r="A163" s="6"/>
      <c r="B163" s="7"/>
      <c r="C163" s="8"/>
      <c r="D163" s="8"/>
      <c r="E163" s="37" t="s">
        <v>349</v>
      </c>
      <c r="F163" s="85">
        <v>4511</v>
      </c>
      <c r="G163" s="94">
        <f>+H163+I163</f>
        <v>20000</v>
      </c>
      <c r="H163" s="89">
        <v>20000</v>
      </c>
      <c r="I163" s="94">
        <v>0</v>
      </c>
      <c r="J163" s="94">
        <f>+K163+L163</f>
        <v>20000</v>
      </c>
      <c r="K163" s="94">
        <v>20000</v>
      </c>
      <c r="L163" s="74"/>
      <c r="M163" s="94">
        <f>+N163+O163</f>
        <v>20000</v>
      </c>
      <c r="N163" s="94">
        <v>20000</v>
      </c>
      <c r="O163" s="74"/>
      <c r="P163" s="25">
        <f t="shared" si="57"/>
        <v>0</v>
      </c>
      <c r="Q163" s="25">
        <f t="shared" si="57"/>
        <v>0</v>
      </c>
      <c r="R163" s="25">
        <f t="shared" si="57"/>
        <v>0</v>
      </c>
      <c r="S163" s="94">
        <f>+T163+U163</f>
        <v>20000</v>
      </c>
      <c r="T163" s="94">
        <v>20000</v>
      </c>
      <c r="U163" s="74"/>
      <c r="V163" s="94">
        <f>+W163+X163</f>
        <v>20000</v>
      </c>
      <c r="W163" s="94">
        <v>20000</v>
      </c>
      <c r="X163" s="74"/>
      <c r="Y163" s="25"/>
    </row>
    <row r="164" spans="1:25" ht="12.75">
      <c r="A164" s="6">
        <v>2820</v>
      </c>
      <c r="B164" s="35" t="s">
        <v>347</v>
      </c>
      <c r="C164" s="36">
        <v>2</v>
      </c>
      <c r="D164" s="36">
        <v>0</v>
      </c>
      <c r="E164" s="40" t="s">
        <v>350</v>
      </c>
      <c r="F164" s="74"/>
      <c r="G164" s="74">
        <f aca="true" t="shared" si="63" ref="G164:O164">+G166</f>
        <v>45000</v>
      </c>
      <c r="H164" s="74">
        <f t="shared" si="63"/>
        <v>45000</v>
      </c>
      <c r="I164" s="74">
        <f t="shared" si="63"/>
        <v>0</v>
      </c>
      <c r="J164" s="74">
        <f t="shared" si="63"/>
        <v>59000</v>
      </c>
      <c r="K164" s="74">
        <f t="shared" si="63"/>
        <v>59000</v>
      </c>
      <c r="L164" s="74">
        <f t="shared" si="63"/>
        <v>0</v>
      </c>
      <c r="M164" s="74">
        <f t="shared" si="63"/>
        <v>65900</v>
      </c>
      <c r="N164" s="74">
        <f t="shared" si="63"/>
        <v>65900</v>
      </c>
      <c r="O164" s="74">
        <f t="shared" si="63"/>
        <v>0</v>
      </c>
      <c r="P164" s="25">
        <f t="shared" si="57"/>
        <v>6900</v>
      </c>
      <c r="Q164" s="25">
        <f t="shared" si="57"/>
        <v>6900</v>
      </c>
      <c r="R164" s="25">
        <f t="shared" si="57"/>
        <v>0</v>
      </c>
      <c r="S164" s="74">
        <f aca="true" t="shared" si="64" ref="S164:X164">+S166</f>
        <v>65900</v>
      </c>
      <c r="T164" s="74">
        <f t="shared" si="64"/>
        <v>65900</v>
      </c>
      <c r="U164" s="74">
        <f t="shared" si="64"/>
        <v>0</v>
      </c>
      <c r="V164" s="74">
        <f t="shared" si="64"/>
        <v>65900</v>
      </c>
      <c r="W164" s="74">
        <f t="shared" si="64"/>
        <v>65900</v>
      </c>
      <c r="X164" s="74">
        <f t="shared" si="64"/>
        <v>0</v>
      </c>
      <c r="Y164" s="25"/>
    </row>
    <row r="165" spans="1:25" ht="12.75">
      <c r="A165" s="6"/>
      <c r="B165" s="35"/>
      <c r="C165" s="36"/>
      <c r="D165" s="36"/>
      <c r="E165" s="37" t="s">
        <v>269</v>
      </c>
      <c r="F165" s="74"/>
      <c r="G165" s="74"/>
      <c r="H165" s="74"/>
      <c r="I165" s="94"/>
      <c r="J165" s="74"/>
      <c r="K165" s="74"/>
      <c r="L165" s="74"/>
      <c r="M165" s="74"/>
      <c r="N165" s="74"/>
      <c r="O165" s="74"/>
      <c r="P165" s="25">
        <f t="shared" si="57"/>
        <v>0</v>
      </c>
      <c r="Q165" s="25">
        <f t="shared" si="57"/>
        <v>0</v>
      </c>
      <c r="R165" s="25">
        <f t="shared" si="57"/>
        <v>0</v>
      </c>
      <c r="S165" s="74"/>
      <c r="T165" s="74"/>
      <c r="U165" s="74"/>
      <c r="V165" s="74"/>
      <c r="W165" s="74"/>
      <c r="X165" s="74"/>
      <c r="Y165" s="25"/>
    </row>
    <row r="166" spans="1:25" ht="12.75">
      <c r="A166" s="6">
        <v>2824</v>
      </c>
      <c r="B166" s="7" t="s">
        <v>347</v>
      </c>
      <c r="C166" s="8">
        <v>2</v>
      </c>
      <c r="D166" s="8">
        <v>4</v>
      </c>
      <c r="E166" s="37" t="s">
        <v>351</v>
      </c>
      <c r="G166" s="74">
        <f>+G170</f>
        <v>45000</v>
      </c>
      <c r="H166" s="74">
        <f aca="true" t="shared" si="65" ref="H166:X166">+H170+H169+H168</f>
        <v>45000</v>
      </c>
      <c r="I166" s="74">
        <f t="shared" si="65"/>
        <v>0</v>
      </c>
      <c r="J166" s="74">
        <f t="shared" si="65"/>
        <v>59000</v>
      </c>
      <c r="K166" s="74">
        <f t="shared" si="65"/>
        <v>59000</v>
      </c>
      <c r="L166" s="74">
        <f t="shared" si="65"/>
        <v>0</v>
      </c>
      <c r="M166" s="74">
        <f t="shared" si="65"/>
        <v>65900</v>
      </c>
      <c r="N166" s="74">
        <f t="shared" si="65"/>
        <v>65900</v>
      </c>
      <c r="O166" s="74">
        <f t="shared" si="65"/>
        <v>0</v>
      </c>
      <c r="P166" s="74">
        <f t="shared" si="65"/>
        <v>6900</v>
      </c>
      <c r="Q166" s="74">
        <f t="shared" si="65"/>
        <v>6900</v>
      </c>
      <c r="R166" s="74">
        <f t="shared" si="65"/>
        <v>0</v>
      </c>
      <c r="S166" s="74">
        <f t="shared" si="65"/>
        <v>65900</v>
      </c>
      <c r="T166" s="74">
        <f t="shared" si="65"/>
        <v>65900</v>
      </c>
      <c r="U166" s="74">
        <f t="shared" si="65"/>
        <v>0</v>
      </c>
      <c r="V166" s="74">
        <f t="shared" si="65"/>
        <v>65900</v>
      </c>
      <c r="W166" s="74">
        <f t="shared" si="65"/>
        <v>65900</v>
      </c>
      <c r="X166" s="74">
        <f t="shared" si="65"/>
        <v>0</v>
      </c>
      <c r="Y166" s="25"/>
    </row>
    <row r="167" spans="1:25" ht="25.5" customHeight="1">
      <c r="A167" s="6"/>
      <c r="B167" s="7"/>
      <c r="C167" s="8"/>
      <c r="D167" s="8"/>
      <c r="E167" s="37" t="s">
        <v>245</v>
      </c>
      <c r="F167" s="38"/>
      <c r="G167" s="38"/>
      <c r="H167" s="38"/>
      <c r="I167" s="94"/>
      <c r="J167" s="74"/>
      <c r="K167" s="74"/>
      <c r="L167" s="74"/>
      <c r="M167" s="74"/>
      <c r="N167" s="74"/>
      <c r="O167" s="74"/>
      <c r="P167" s="25">
        <f t="shared" si="57"/>
        <v>0</v>
      </c>
      <c r="Q167" s="25">
        <f t="shared" si="57"/>
        <v>0</v>
      </c>
      <c r="R167" s="25">
        <f t="shared" si="57"/>
        <v>0</v>
      </c>
      <c r="S167" s="74"/>
      <c r="T167" s="74"/>
      <c r="U167" s="74"/>
      <c r="V167" s="74"/>
      <c r="W167" s="74"/>
      <c r="X167" s="74"/>
      <c r="Y167" s="25"/>
    </row>
    <row r="168" spans="1:25" ht="19.5" customHeight="1">
      <c r="A168" s="6"/>
      <c r="B168" s="7"/>
      <c r="C168" s="8"/>
      <c r="D168" s="8"/>
      <c r="E168" s="37" t="s">
        <v>369</v>
      </c>
      <c r="F168" s="85">
        <v>4237</v>
      </c>
      <c r="G168" s="38">
        <v>0</v>
      </c>
      <c r="H168" s="38">
        <v>0</v>
      </c>
      <c r="I168" s="94">
        <v>0</v>
      </c>
      <c r="J168" s="3">
        <f>L168+K168</f>
        <v>7000</v>
      </c>
      <c r="K168" s="3">
        <v>7000</v>
      </c>
      <c r="L168" s="74">
        <v>0</v>
      </c>
      <c r="M168" s="3">
        <f>O168+N168</f>
        <v>13900</v>
      </c>
      <c r="N168" s="3">
        <v>13900</v>
      </c>
      <c r="O168" s="74">
        <v>0</v>
      </c>
      <c r="P168" s="25">
        <f t="shared" si="57"/>
        <v>6900</v>
      </c>
      <c r="Q168" s="25">
        <f t="shared" si="57"/>
        <v>6900</v>
      </c>
      <c r="R168" s="25">
        <f t="shared" si="57"/>
        <v>0</v>
      </c>
      <c r="S168" s="3">
        <f>U168+T168</f>
        <v>13900</v>
      </c>
      <c r="T168" s="3">
        <v>13900</v>
      </c>
      <c r="U168" s="74">
        <v>0</v>
      </c>
      <c r="V168" s="3">
        <f>X168+W168</f>
        <v>13900</v>
      </c>
      <c r="W168" s="3">
        <v>13900</v>
      </c>
      <c r="X168" s="74">
        <v>0</v>
      </c>
      <c r="Y168" s="25"/>
    </row>
    <row r="169" spans="1:25" ht="17.25" customHeight="1">
      <c r="A169" s="6"/>
      <c r="B169" s="7"/>
      <c r="C169" s="8"/>
      <c r="D169" s="8"/>
      <c r="E169" s="37" t="s">
        <v>370</v>
      </c>
      <c r="F169" s="85">
        <v>4239</v>
      </c>
      <c r="G169" s="38">
        <v>0</v>
      </c>
      <c r="H169" s="38">
        <v>0</v>
      </c>
      <c r="I169" s="94">
        <v>0</v>
      </c>
      <c r="J169" s="3">
        <f>L169+K169</f>
        <v>7000</v>
      </c>
      <c r="K169" s="3">
        <v>7000</v>
      </c>
      <c r="L169" s="74">
        <v>0</v>
      </c>
      <c r="M169" s="3">
        <f>O169+N169</f>
        <v>7000</v>
      </c>
      <c r="N169" s="3">
        <v>7000</v>
      </c>
      <c r="O169" s="74">
        <v>0</v>
      </c>
      <c r="P169" s="25">
        <f t="shared" si="57"/>
        <v>0</v>
      </c>
      <c r="Q169" s="25">
        <f t="shared" si="57"/>
        <v>0</v>
      </c>
      <c r="R169" s="25">
        <f t="shared" si="57"/>
        <v>0</v>
      </c>
      <c r="S169" s="3">
        <f>U169+T169</f>
        <v>7000</v>
      </c>
      <c r="T169" s="3">
        <v>7000</v>
      </c>
      <c r="U169" s="74">
        <v>0</v>
      </c>
      <c r="V169" s="3">
        <f>X169+W169</f>
        <v>7000</v>
      </c>
      <c r="W169" s="3">
        <v>7000</v>
      </c>
      <c r="X169" s="74">
        <v>0</v>
      </c>
      <c r="Y169" s="25"/>
    </row>
    <row r="170" spans="1:25" ht="25.5">
      <c r="A170" s="6"/>
      <c r="B170" s="7"/>
      <c r="C170" s="8"/>
      <c r="D170" s="8"/>
      <c r="E170" s="37" t="s">
        <v>349</v>
      </c>
      <c r="F170" s="85">
        <v>4511</v>
      </c>
      <c r="G170" s="3">
        <f>+H170+I170</f>
        <v>45000</v>
      </c>
      <c r="H170" s="3">
        <v>45000</v>
      </c>
      <c r="I170" s="94">
        <v>0</v>
      </c>
      <c r="J170" s="3">
        <f>L170+K170</f>
        <v>45000</v>
      </c>
      <c r="K170" s="3">
        <v>45000</v>
      </c>
      <c r="L170" s="74">
        <v>0</v>
      </c>
      <c r="M170" s="3">
        <f>O170+N170</f>
        <v>45000</v>
      </c>
      <c r="N170" s="3">
        <v>45000</v>
      </c>
      <c r="O170" s="74">
        <v>0</v>
      </c>
      <c r="P170" s="25">
        <f t="shared" si="57"/>
        <v>0</v>
      </c>
      <c r="Q170" s="25">
        <f t="shared" si="57"/>
        <v>0</v>
      </c>
      <c r="R170" s="25">
        <f t="shared" si="57"/>
        <v>0</v>
      </c>
      <c r="S170" s="3">
        <f>U170+T170</f>
        <v>45000</v>
      </c>
      <c r="T170" s="3">
        <v>45000</v>
      </c>
      <c r="U170" s="74">
        <v>0</v>
      </c>
      <c r="V170" s="3">
        <f>X170+W170</f>
        <v>45000</v>
      </c>
      <c r="W170" s="3">
        <v>45000</v>
      </c>
      <c r="X170" s="74">
        <v>0</v>
      </c>
      <c r="Y170" s="25"/>
    </row>
    <row r="171" spans="1:25" ht="12.75" customHeight="1">
      <c r="A171" s="51">
        <v>2900</v>
      </c>
      <c r="B171" s="51">
        <v>9</v>
      </c>
      <c r="C171" s="51">
        <v>0</v>
      </c>
      <c r="D171" s="51">
        <v>0</v>
      </c>
      <c r="E171" s="51" t="s">
        <v>254</v>
      </c>
      <c r="F171" s="74"/>
      <c r="G171" s="74">
        <f aca="true" t="shared" si="66" ref="G171:O171">+G173+G182</f>
        <v>390186.493</v>
      </c>
      <c r="H171" s="74">
        <f t="shared" si="66"/>
        <v>353684.946</v>
      </c>
      <c r="I171" s="74">
        <f t="shared" si="66"/>
        <v>36501.547</v>
      </c>
      <c r="J171" s="74">
        <f t="shared" si="66"/>
        <v>392200</v>
      </c>
      <c r="K171" s="74">
        <f t="shared" si="66"/>
        <v>382200</v>
      </c>
      <c r="L171" s="74">
        <f t="shared" si="66"/>
        <v>10000</v>
      </c>
      <c r="M171" s="74">
        <f t="shared" si="66"/>
        <v>477200</v>
      </c>
      <c r="N171" s="74">
        <f t="shared" si="66"/>
        <v>412200</v>
      </c>
      <c r="O171" s="74">
        <f t="shared" si="66"/>
        <v>65000</v>
      </c>
      <c r="P171" s="25">
        <f t="shared" si="57"/>
        <v>85000</v>
      </c>
      <c r="Q171" s="25">
        <f t="shared" si="57"/>
        <v>30000</v>
      </c>
      <c r="R171" s="25">
        <f t="shared" si="57"/>
        <v>55000</v>
      </c>
      <c r="S171" s="74">
        <f aca="true" t="shared" si="67" ref="S171:X171">+S173+S182</f>
        <v>663900</v>
      </c>
      <c r="T171" s="74">
        <f t="shared" si="67"/>
        <v>467200</v>
      </c>
      <c r="U171" s="74">
        <f t="shared" si="67"/>
        <v>196700</v>
      </c>
      <c r="V171" s="74">
        <f t="shared" si="67"/>
        <v>673900</v>
      </c>
      <c r="W171" s="74">
        <f t="shared" si="67"/>
        <v>477200</v>
      </c>
      <c r="X171" s="74">
        <f t="shared" si="67"/>
        <v>196700</v>
      </c>
      <c r="Y171" s="25"/>
    </row>
    <row r="172" spans="1:25" ht="12.75">
      <c r="A172" s="51"/>
      <c r="B172" s="73"/>
      <c r="C172" s="73"/>
      <c r="D172" s="73"/>
      <c r="E172" s="67" t="s">
        <v>257</v>
      </c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25">
        <f t="shared" si="57"/>
        <v>0</v>
      </c>
      <c r="Q172" s="25">
        <f t="shared" si="57"/>
        <v>0</v>
      </c>
      <c r="R172" s="25">
        <f t="shared" si="57"/>
        <v>0</v>
      </c>
      <c r="S172" s="74"/>
      <c r="T172" s="74"/>
      <c r="U172" s="74"/>
      <c r="V172" s="74"/>
      <c r="W172" s="74"/>
      <c r="X172" s="74"/>
      <c r="Y172" s="25"/>
    </row>
    <row r="173" spans="1:25" ht="25.5">
      <c r="A173" s="6">
        <v>2910</v>
      </c>
      <c r="B173" s="35" t="s">
        <v>352</v>
      </c>
      <c r="C173" s="36">
        <v>1</v>
      </c>
      <c r="D173" s="36">
        <v>0</v>
      </c>
      <c r="E173" s="40" t="s">
        <v>353</v>
      </c>
      <c r="F173" s="74"/>
      <c r="G173" s="38">
        <f>+H173+I173</f>
        <v>317563.993</v>
      </c>
      <c r="H173" s="38">
        <f aca="true" t="shared" si="68" ref="H173:O173">+H175</f>
        <v>281062.446</v>
      </c>
      <c r="I173" s="38">
        <f t="shared" si="68"/>
        <v>36501.547</v>
      </c>
      <c r="J173" s="38">
        <f t="shared" si="68"/>
        <v>300200</v>
      </c>
      <c r="K173" s="38">
        <f t="shared" si="68"/>
        <v>290200</v>
      </c>
      <c r="L173" s="38">
        <f t="shared" si="68"/>
        <v>10000</v>
      </c>
      <c r="M173" s="38">
        <f t="shared" si="68"/>
        <v>385200</v>
      </c>
      <c r="N173" s="38">
        <f t="shared" si="68"/>
        <v>320200</v>
      </c>
      <c r="O173" s="38">
        <f t="shared" si="68"/>
        <v>65000</v>
      </c>
      <c r="P173" s="25">
        <f t="shared" si="57"/>
        <v>85000</v>
      </c>
      <c r="Q173" s="25">
        <f t="shared" si="57"/>
        <v>30000</v>
      </c>
      <c r="R173" s="25">
        <f t="shared" si="57"/>
        <v>55000</v>
      </c>
      <c r="S173" s="38">
        <f aca="true" t="shared" si="69" ref="S173:X173">+S175</f>
        <v>571900</v>
      </c>
      <c r="T173" s="38">
        <f t="shared" si="69"/>
        <v>375200</v>
      </c>
      <c r="U173" s="38">
        <f t="shared" si="69"/>
        <v>196700</v>
      </c>
      <c r="V173" s="38">
        <f t="shared" si="69"/>
        <v>581900</v>
      </c>
      <c r="W173" s="38">
        <f t="shared" si="69"/>
        <v>385200</v>
      </c>
      <c r="X173" s="38">
        <f t="shared" si="69"/>
        <v>196700</v>
      </c>
      <c r="Y173" s="25"/>
    </row>
    <row r="174" spans="1:25" ht="12.75">
      <c r="A174" s="6"/>
      <c r="B174" s="35"/>
      <c r="C174" s="36"/>
      <c r="D174" s="36"/>
      <c r="E174" s="37" t="s">
        <v>269</v>
      </c>
      <c r="F174" s="74"/>
      <c r="G174" s="3"/>
      <c r="H174" s="3"/>
      <c r="I174" s="3"/>
      <c r="J174" s="3"/>
      <c r="K174" s="3"/>
      <c r="L174" s="3"/>
      <c r="M174" s="3"/>
      <c r="N174" s="3"/>
      <c r="O174" s="3"/>
      <c r="P174" s="25">
        <f t="shared" si="57"/>
        <v>0</v>
      </c>
      <c r="Q174" s="25">
        <f t="shared" si="57"/>
        <v>0</v>
      </c>
      <c r="R174" s="25">
        <f t="shared" si="57"/>
        <v>0</v>
      </c>
      <c r="S174" s="3"/>
      <c r="T174" s="3"/>
      <c r="U174" s="3"/>
      <c r="V174" s="3"/>
      <c r="W174" s="3"/>
      <c r="X174" s="3"/>
      <c r="Y174" s="25"/>
    </row>
    <row r="175" spans="1:25" ht="12.75">
      <c r="A175" s="6">
        <v>2911</v>
      </c>
      <c r="B175" s="7" t="s">
        <v>352</v>
      </c>
      <c r="C175" s="8">
        <v>1</v>
      </c>
      <c r="D175" s="8">
        <v>1</v>
      </c>
      <c r="E175" s="37" t="s">
        <v>354</v>
      </c>
      <c r="F175" s="74"/>
      <c r="G175" s="3">
        <f>+H175+I175</f>
        <v>317563.993</v>
      </c>
      <c r="H175" s="3">
        <f aca="true" t="shared" si="70" ref="H175:X175">+H177+H178+H179+H180+H181</f>
        <v>281062.446</v>
      </c>
      <c r="I175" s="3">
        <f t="shared" si="70"/>
        <v>36501.547</v>
      </c>
      <c r="J175" s="3">
        <f t="shared" si="70"/>
        <v>300200</v>
      </c>
      <c r="K175" s="3">
        <f t="shared" si="70"/>
        <v>290200</v>
      </c>
      <c r="L175" s="3">
        <f t="shared" si="70"/>
        <v>10000</v>
      </c>
      <c r="M175" s="3">
        <f t="shared" si="70"/>
        <v>385200</v>
      </c>
      <c r="N175" s="3">
        <f t="shared" si="70"/>
        <v>320200</v>
      </c>
      <c r="O175" s="3">
        <f t="shared" si="70"/>
        <v>65000</v>
      </c>
      <c r="P175" s="3">
        <f t="shared" si="70"/>
        <v>85000</v>
      </c>
      <c r="Q175" s="3">
        <f t="shared" si="70"/>
        <v>30000</v>
      </c>
      <c r="R175" s="3">
        <f t="shared" si="70"/>
        <v>55000</v>
      </c>
      <c r="S175" s="3">
        <f t="shared" si="70"/>
        <v>571900</v>
      </c>
      <c r="T175" s="3">
        <f t="shared" si="70"/>
        <v>375200</v>
      </c>
      <c r="U175" s="3">
        <f t="shared" si="70"/>
        <v>196700</v>
      </c>
      <c r="V175" s="3">
        <f t="shared" si="70"/>
        <v>581900</v>
      </c>
      <c r="W175" s="3">
        <f t="shared" si="70"/>
        <v>385200</v>
      </c>
      <c r="X175" s="3">
        <f t="shared" si="70"/>
        <v>196700</v>
      </c>
      <c r="Y175" s="25"/>
    </row>
    <row r="176" spans="1:25" ht="26.25" customHeight="1">
      <c r="A176" s="6"/>
      <c r="B176" s="7"/>
      <c r="C176" s="8"/>
      <c r="D176" s="8"/>
      <c r="E176" s="67" t="s">
        <v>245</v>
      </c>
      <c r="F176" s="74"/>
      <c r="G176" s="89"/>
      <c r="H176" s="89"/>
      <c r="I176" s="89"/>
      <c r="J176" s="74"/>
      <c r="K176" s="74"/>
      <c r="L176" s="74"/>
      <c r="M176" s="74"/>
      <c r="N176" s="74"/>
      <c r="O176" s="74"/>
      <c r="P176" s="25">
        <f t="shared" si="57"/>
        <v>0</v>
      </c>
      <c r="Q176" s="25">
        <f t="shared" si="57"/>
        <v>0</v>
      </c>
      <c r="R176" s="25">
        <f t="shared" si="57"/>
        <v>0</v>
      </c>
      <c r="S176" s="74"/>
      <c r="T176" s="74"/>
      <c r="U176" s="74"/>
      <c r="V176" s="74"/>
      <c r="W176" s="74"/>
      <c r="X176" s="74"/>
      <c r="Y176" s="25"/>
    </row>
    <row r="177" spans="1:25" ht="25.5">
      <c r="A177" s="6"/>
      <c r="B177" s="7"/>
      <c r="C177" s="8"/>
      <c r="D177" s="8"/>
      <c r="E177" s="37" t="s">
        <v>356</v>
      </c>
      <c r="F177" s="85">
        <v>4511</v>
      </c>
      <c r="G177" s="3">
        <f>I177+H177</f>
        <v>277260.946</v>
      </c>
      <c r="H177" s="3">
        <v>277260.946</v>
      </c>
      <c r="I177" s="89">
        <v>0</v>
      </c>
      <c r="J177" s="3">
        <f>L177+K177</f>
        <v>290200</v>
      </c>
      <c r="K177" s="3">
        <v>290200</v>
      </c>
      <c r="L177" s="89">
        <v>0</v>
      </c>
      <c r="M177" s="3">
        <f>O177+N177</f>
        <v>320200</v>
      </c>
      <c r="N177" s="3">
        <f>290200+30000</f>
        <v>320200</v>
      </c>
      <c r="O177" s="89">
        <v>0</v>
      </c>
      <c r="P177" s="25">
        <f t="shared" si="57"/>
        <v>30000</v>
      </c>
      <c r="Q177" s="25">
        <f t="shared" si="57"/>
        <v>30000</v>
      </c>
      <c r="R177" s="25">
        <f t="shared" si="57"/>
        <v>0</v>
      </c>
      <c r="S177" s="3">
        <f>U177+T177</f>
        <v>375200</v>
      </c>
      <c r="T177" s="3">
        <f>290200+85000</f>
        <v>375200</v>
      </c>
      <c r="U177" s="89">
        <v>0</v>
      </c>
      <c r="V177" s="3">
        <f>X177+W177</f>
        <v>385200</v>
      </c>
      <c r="W177" s="3">
        <v>385200</v>
      </c>
      <c r="X177" s="89">
        <v>0</v>
      </c>
      <c r="Y177" s="25"/>
    </row>
    <row r="178" spans="1:25" ht="25.5">
      <c r="A178" s="6"/>
      <c r="B178" s="7"/>
      <c r="C178" s="8"/>
      <c r="D178" s="8"/>
      <c r="E178" s="37" t="s">
        <v>307</v>
      </c>
      <c r="F178" s="85">
        <v>4637</v>
      </c>
      <c r="G178" s="3">
        <f>+H178+I178</f>
        <v>3801.5</v>
      </c>
      <c r="H178" s="3">
        <v>3801.5</v>
      </c>
      <c r="I178" s="89"/>
      <c r="J178" s="3"/>
      <c r="K178" s="3"/>
      <c r="L178" s="3"/>
      <c r="M178" s="3"/>
      <c r="N178" s="3"/>
      <c r="O178" s="3"/>
      <c r="P178" s="25">
        <f t="shared" si="57"/>
        <v>0</v>
      </c>
      <c r="Q178" s="25">
        <f t="shared" si="57"/>
        <v>0</v>
      </c>
      <c r="R178" s="25">
        <f t="shared" si="57"/>
        <v>0</v>
      </c>
      <c r="S178" s="3"/>
      <c r="T178" s="3"/>
      <c r="U178" s="3"/>
      <c r="V178" s="3"/>
      <c r="W178" s="3"/>
      <c r="X178" s="3"/>
      <c r="Y178" s="25"/>
    </row>
    <row r="179" spans="1:25" ht="12.75">
      <c r="A179" s="6"/>
      <c r="B179" s="7"/>
      <c r="C179" s="8"/>
      <c r="D179" s="8"/>
      <c r="E179" s="37" t="s">
        <v>371</v>
      </c>
      <c r="F179" s="85">
        <v>5112</v>
      </c>
      <c r="G179" s="3"/>
      <c r="H179" s="3"/>
      <c r="I179" s="89"/>
      <c r="J179" s="3">
        <f>+K179+L179</f>
        <v>10000</v>
      </c>
      <c r="K179" s="3">
        <v>0</v>
      </c>
      <c r="L179" s="3">
        <v>10000</v>
      </c>
      <c r="M179" s="3">
        <f>+N179+O179</f>
        <v>0</v>
      </c>
      <c r="N179" s="3">
        <v>0</v>
      </c>
      <c r="O179" s="3">
        <v>0</v>
      </c>
      <c r="P179" s="25">
        <f t="shared" si="57"/>
        <v>-10000</v>
      </c>
      <c r="Q179" s="25">
        <f t="shared" si="57"/>
        <v>0</v>
      </c>
      <c r="R179" s="25">
        <f t="shared" si="57"/>
        <v>-10000</v>
      </c>
      <c r="S179" s="3">
        <f>+T179+U179</f>
        <v>100000</v>
      </c>
      <c r="T179" s="3">
        <v>0</v>
      </c>
      <c r="U179" s="3">
        <v>100000</v>
      </c>
      <c r="V179" s="3">
        <f>+W179+X179</f>
        <v>100000</v>
      </c>
      <c r="W179" s="3">
        <v>0</v>
      </c>
      <c r="X179" s="3">
        <v>100000</v>
      </c>
      <c r="Y179" s="25"/>
    </row>
    <row r="180" spans="1:25" ht="12.75">
      <c r="A180" s="6"/>
      <c r="B180" s="7"/>
      <c r="C180" s="8"/>
      <c r="D180" s="8"/>
      <c r="E180" s="37" t="s">
        <v>344</v>
      </c>
      <c r="F180" s="85">
        <v>5113</v>
      </c>
      <c r="G180" s="3">
        <f>+H180+I180</f>
        <v>36501.547</v>
      </c>
      <c r="H180" s="3"/>
      <c r="I180" s="89">
        <v>36501.547</v>
      </c>
      <c r="J180" s="3">
        <f>+K180+L180</f>
        <v>0</v>
      </c>
      <c r="K180" s="3"/>
      <c r="L180" s="3"/>
      <c r="M180" s="3">
        <f>+N180+O180</f>
        <v>55000</v>
      </c>
      <c r="N180" s="3"/>
      <c r="O180" s="3">
        <v>55000</v>
      </c>
      <c r="P180" s="25">
        <f t="shared" si="57"/>
        <v>55000</v>
      </c>
      <c r="Q180" s="25">
        <f t="shared" si="57"/>
        <v>0</v>
      </c>
      <c r="R180" s="25">
        <f t="shared" si="57"/>
        <v>55000</v>
      </c>
      <c r="S180" s="3">
        <f>+T180+U180</f>
        <v>76700</v>
      </c>
      <c r="T180" s="3"/>
      <c r="U180" s="3">
        <v>76700</v>
      </c>
      <c r="V180" s="3">
        <f>+W180+X180</f>
        <v>76700</v>
      </c>
      <c r="W180" s="3"/>
      <c r="X180" s="3">
        <v>76700</v>
      </c>
      <c r="Y180" s="25"/>
    </row>
    <row r="181" spans="1:25" ht="12.75">
      <c r="A181" s="6"/>
      <c r="B181" s="7"/>
      <c r="C181" s="8"/>
      <c r="D181" s="8"/>
      <c r="E181" s="50" t="s">
        <v>310</v>
      </c>
      <c r="F181" s="85">
        <v>5122</v>
      </c>
      <c r="G181" s="3"/>
      <c r="H181" s="3"/>
      <c r="I181" s="89"/>
      <c r="J181" s="3">
        <f>+K181+L181</f>
        <v>0</v>
      </c>
      <c r="K181" s="3"/>
      <c r="L181" s="3">
        <v>0</v>
      </c>
      <c r="M181" s="3">
        <f>+N181+O181</f>
        <v>10000</v>
      </c>
      <c r="N181" s="3"/>
      <c r="O181" s="3">
        <v>10000</v>
      </c>
      <c r="P181" s="25">
        <f t="shared" si="57"/>
        <v>10000</v>
      </c>
      <c r="Q181" s="25">
        <f t="shared" si="57"/>
        <v>0</v>
      </c>
      <c r="R181" s="25">
        <f t="shared" si="57"/>
        <v>10000</v>
      </c>
      <c r="S181" s="3">
        <f>+T181+U181</f>
        <v>20000</v>
      </c>
      <c r="T181" s="3"/>
      <c r="U181" s="3">
        <v>20000</v>
      </c>
      <c r="V181" s="3">
        <f>+W181+X181</f>
        <v>20000</v>
      </c>
      <c r="W181" s="3"/>
      <c r="X181" s="3">
        <v>20000</v>
      </c>
      <c r="Y181" s="25"/>
    </row>
    <row r="182" spans="1:25" ht="12.75">
      <c r="A182" s="6">
        <v>2950</v>
      </c>
      <c r="B182" s="35" t="s">
        <v>352</v>
      </c>
      <c r="C182" s="36">
        <v>5</v>
      </c>
      <c r="D182" s="36">
        <v>0</v>
      </c>
      <c r="E182" s="40" t="s">
        <v>357</v>
      </c>
      <c r="F182" s="38" t="s">
        <v>358</v>
      </c>
      <c r="G182" s="3">
        <f aca="true" t="shared" si="71" ref="G182:O182">+G184</f>
        <v>72622.5</v>
      </c>
      <c r="H182" s="3">
        <f t="shared" si="71"/>
        <v>72622.5</v>
      </c>
      <c r="I182" s="3">
        <f t="shared" si="71"/>
        <v>0</v>
      </c>
      <c r="J182" s="3">
        <f t="shared" si="71"/>
        <v>92000</v>
      </c>
      <c r="K182" s="3">
        <f t="shared" si="71"/>
        <v>92000</v>
      </c>
      <c r="L182" s="3">
        <f t="shared" si="71"/>
        <v>0</v>
      </c>
      <c r="M182" s="3">
        <f t="shared" si="71"/>
        <v>92000</v>
      </c>
      <c r="N182" s="3">
        <f t="shared" si="71"/>
        <v>92000</v>
      </c>
      <c r="O182" s="3">
        <f t="shared" si="71"/>
        <v>0</v>
      </c>
      <c r="P182" s="25">
        <f t="shared" si="57"/>
        <v>0</v>
      </c>
      <c r="Q182" s="25">
        <f t="shared" si="57"/>
        <v>0</v>
      </c>
      <c r="R182" s="25">
        <f t="shared" si="57"/>
        <v>0</v>
      </c>
      <c r="S182" s="3">
        <f aca="true" t="shared" si="72" ref="S182:X182">+S184</f>
        <v>92000</v>
      </c>
      <c r="T182" s="3">
        <f t="shared" si="72"/>
        <v>92000</v>
      </c>
      <c r="U182" s="3">
        <f t="shared" si="72"/>
        <v>0</v>
      </c>
      <c r="V182" s="3">
        <f t="shared" si="72"/>
        <v>92000</v>
      </c>
      <c r="W182" s="3">
        <f t="shared" si="72"/>
        <v>92000</v>
      </c>
      <c r="X182" s="3">
        <f t="shared" si="72"/>
        <v>0</v>
      </c>
      <c r="Y182" s="25"/>
    </row>
    <row r="183" spans="1:25" ht="12.75">
      <c r="A183" s="6"/>
      <c r="B183" s="35"/>
      <c r="C183" s="36"/>
      <c r="D183" s="36"/>
      <c r="E183" s="37" t="s">
        <v>269</v>
      </c>
      <c r="F183" s="3"/>
      <c r="G183" s="3"/>
      <c r="H183" s="89"/>
      <c r="I183" s="89"/>
      <c r="J183" s="74"/>
      <c r="K183" s="74"/>
      <c r="L183" s="74"/>
      <c r="M183" s="74"/>
      <c r="N183" s="74"/>
      <c r="O183" s="74"/>
      <c r="P183" s="25">
        <f t="shared" si="57"/>
        <v>0</v>
      </c>
      <c r="Q183" s="25">
        <f t="shared" si="57"/>
        <v>0</v>
      </c>
      <c r="R183" s="25">
        <f t="shared" si="57"/>
        <v>0</v>
      </c>
      <c r="S183" s="74"/>
      <c r="T183" s="74"/>
      <c r="U183" s="74"/>
      <c r="V183" s="74"/>
      <c r="W183" s="74"/>
      <c r="X183" s="74"/>
      <c r="Y183" s="25"/>
    </row>
    <row r="184" spans="1:25" ht="12.75">
      <c r="A184" s="6">
        <v>2951</v>
      </c>
      <c r="B184" s="7" t="s">
        <v>352</v>
      </c>
      <c r="C184" s="8">
        <v>5</v>
      </c>
      <c r="D184" s="8">
        <v>1</v>
      </c>
      <c r="E184" s="37" t="s">
        <v>355</v>
      </c>
      <c r="F184" s="74"/>
      <c r="G184" s="89">
        <f>+H184</f>
        <v>72622.5</v>
      </c>
      <c r="H184" s="89">
        <f aca="true" t="shared" si="73" ref="H184:O184">+H186+H187</f>
        <v>72622.5</v>
      </c>
      <c r="I184" s="89">
        <f t="shared" si="73"/>
        <v>0</v>
      </c>
      <c r="J184" s="89">
        <f t="shared" si="73"/>
        <v>92000</v>
      </c>
      <c r="K184" s="89">
        <f t="shared" si="73"/>
        <v>92000</v>
      </c>
      <c r="L184" s="89">
        <f t="shared" si="73"/>
        <v>0</v>
      </c>
      <c r="M184" s="89">
        <f t="shared" si="73"/>
        <v>92000</v>
      </c>
      <c r="N184" s="89">
        <f t="shared" si="73"/>
        <v>92000</v>
      </c>
      <c r="O184" s="89">
        <f t="shared" si="73"/>
        <v>0</v>
      </c>
      <c r="P184" s="25">
        <f t="shared" si="57"/>
        <v>0</v>
      </c>
      <c r="Q184" s="25">
        <f t="shared" si="57"/>
        <v>0</v>
      </c>
      <c r="R184" s="25">
        <f t="shared" si="57"/>
        <v>0</v>
      </c>
      <c r="S184" s="89">
        <f aca="true" t="shared" si="74" ref="S184:X184">+S186+S187</f>
        <v>92000</v>
      </c>
      <c r="T184" s="89">
        <f t="shared" si="74"/>
        <v>92000</v>
      </c>
      <c r="U184" s="89">
        <f t="shared" si="74"/>
        <v>0</v>
      </c>
      <c r="V184" s="89">
        <f t="shared" si="74"/>
        <v>92000</v>
      </c>
      <c r="W184" s="89">
        <f t="shared" si="74"/>
        <v>92000</v>
      </c>
      <c r="X184" s="89">
        <f t="shared" si="74"/>
        <v>0</v>
      </c>
      <c r="Y184" s="25"/>
    </row>
    <row r="185" spans="1:25" ht="38.25">
      <c r="A185" s="6"/>
      <c r="B185" s="7"/>
      <c r="C185" s="8"/>
      <c r="D185" s="8"/>
      <c r="E185" s="67" t="s">
        <v>245</v>
      </c>
      <c r="F185" s="74"/>
      <c r="G185" s="89"/>
      <c r="H185" s="89"/>
      <c r="I185" s="89"/>
      <c r="J185" s="74"/>
      <c r="K185" s="74"/>
      <c r="L185" s="74"/>
      <c r="M185" s="74"/>
      <c r="N185" s="74"/>
      <c r="O185" s="74"/>
      <c r="P185" s="25">
        <f t="shared" si="57"/>
        <v>0</v>
      </c>
      <c r="Q185" s="25">
        <f t="shared" si="57"/>
        <v>0</v>
      </c>
      <c r="R185" s="25">
        <f t="shared" si="57"/>
        <v>0</v>
      </c>
      <c r="S185" s="74"/>
      <c r="T185" s="74"/>
      <c r="U185" s="74"/>
      <c r="V185" s="74"/>
      <c r="W185" s="74"/>
      <c r="X185" s="74"/>
      <c r="Y185" s="25"/>
    </row>
    <row r="186" spans="1:25" ht="25.5">
      <c r="A186" s="6"/>
      <c r="B186" s="7"/>
      <c r="C186" s="8"/>
      <c r="D186" s="8"/>
      <c r="E186" s="37" t="s">
        <v>349</v>
      </c>
      <c r="F186" s="85">
        <v>4511</v>
      </c>
      <c r="G186" s="89">
        <f>I186+H186</f>
        <v>67611.2</v>
      </c>
      <c r="H186" s="89">
        <f>66988.7+622.5</f>
        <v>67611.2</v>
      </c>
      <c r="I186" s="89">
        <v>0</v>
      </c>
      <c r="J186" s="3">
        <f>L186+K186</f>
        <v>86988.7</v>
      </c>
      <c r="K186" s="3">
        <f>94000-5011.3-22000+20000</f>
        <v>86988.7</v>
      </c>
      <c r="L186" s="74">
        <v>0</v>
      </c>
      <c r="M186" s="3">
        <f>O186+N186</f>
        <v>86988.7</v>
      </c>
      <c r="N186" s="3">
        <f>94000-5011.3-22000+20000</f>
        <v>86988.7</v>
      </c>
      <c r="O186" s="74">
        <v>0</v>
      </c>
      <c r="P186" s="25">
        <f t="shared" si="57"/>
        <v>0</v>
      </c>
      <c r="Q186" s="25">
        <f t="shared" si="57"/>
        <v>0</v>
      </c>
      <c r="R186" s="25">
        <f t="shared" si="57"/>
        <v>0</v>
      </c>
      <c r="S186" s="3">
        <f>U186+T186</f>
        <v>86988.7</v>
      </c>
      <c r="T186" s="3">
        <f>94000-5011.3-22000+20000</f>
        <v>86988.7</v>
      </c>
      <c r="U186" s="74">
        <v>0</v>
      </c>
      <c r="V186" s="3">
        <f>X186+W186</f>
        <v>86988.7</v>
      </c>
      <c r="W186" s="3">
        <f>94000-5011.3-22000+20000</f>
        <v>86988.7</v>
      </c>
      <c r="X186" s="74">
        <v>0</v>
      </c>
      <c r="Y186" s="25"/>
    </row>
    <row r="187" spans="1:25" ht="25.5">
      <c r="A187" s="6"/>
      <c r="B187" s="7"/>
      <c r="C187" s="8"/>
      <c r="D187" s="8"/>
      <c r="E187" s="37" t="s">
        <v>307</v>
      </c>
      <c r="F187" s="85">
        <v>4637</v>
      </c>
      <c r="G187" s="89">
        <f>+H187</f>
        <v>5011.3</v>
      </c>
      <c r="H187" s="89">
        <v>5011.3</v>
      </c>
      <c r="I187" s="95">
        <v>0</v>
      </c>
      <c r="J187" s="3">
        <f>+K187</f>
        <v>5011.3</v>
      </c>
      <c r="K187" s="3">
        <v>5011.3</v>
      </c>
      <c r="L187" s="74">
        <v>0</v>
      </c>
      <c r="M187" s="3">
        <f>+N187</f>
        <v>5011.3</v>
      </c>
      <c r="N187" s="3">
        <v>5011.3</v>
      </c>
      <c r="O187" s="74">
        <v>0</v>
      </c>
      <c r="P187" s="25">
        <f t="shared" si="57"/>
        <v>0</v>
      </c>
      <c r="Q187" s="25">
        <f t="shared" si="57"/>
        <v>0</v>
      </c>
      <c r="R187" s="25">
        <f t="shared" si="57"/>
        <v>0</v>
      </c>
      <c r="S187" s="3">
        <f>+T187</f>
        <v>5011.3</v>
      </c>
      <c r="T187" s="3">
        <v>5011.3</v>
      </c>
      <c r="U187" s="74">
        <v>0</v>
      </c>
      <c r="V187" s="3">
        <f>+W187</f>
        <v>5011.3</v>
      </c>
      <c r="W187" s="3">
        <v>5011.3</v>
      </c>
      <c r="X187" s="74">
        <v>0</v>
      </c>
      <c r="Y187" s="25"/>
    </row>
    <row r="188" spans="1:25" ht="16.5" customHeight="1">
      <c r="A188" s="51">
        <v>3000</v>
      </c>
      <c r="B188" s="51">
        <v>10</v>
      </c>
      <c r="C188" s="51">
        <v>0</v>
      </c>
      <c r="D188" s="51">
        <v>0</v>
      </c>
      <c r="E188" s="51" t="s">
        <v>255</v>
      </c>
      <c r="F188" s="74"/>
      <c r="G188" s="74">
        <f aca="true" t="shared" si="75" ref="G188:O188">+G192</f>
        <v>12867.1</v>
      </c>
      <c r="H188" s="74">
        <f t="shared" si="75"/>
        <v>12867.1</v>
      </c>
      <c r="I188" s="74">
        <f t="shared" si="75"/>
        <v>0</v>
      </c>
      <c r="J188" s="74">
        <f t="shared" si="75"/>
        <v>16000</v>
      </c>
      <c r="K188" s="74">
        <f t="shared" si="75"/>
        <v>16000</v>
      </c>
      <c r="L188" s="74">
        <f t="shared" si="75"/>
        <v>0</v>
      </c>
      <c r="M188" s="74">
        <f t="shared" si="75"/>
        <v>16000</v>
      </c>
      <c r="N188" s="74">
        <f t="shared" si="75"/>
        <v>16000</v>
      </c>
      <c r="O188" s="74">
        <f t="shared" si="75"/>
        <v>0</v>
      </c>
      <c r="P188" s="25">
        <f t="shared" si="57"/>
        <v>0</v>
      </c>
      <c r="Q188" s="25">
        <f t="shared" si="57"/>
        <v>0</v>
      </c>
      <c r="R188" s="25">
        <f t="shared" si="57"/>
        <v>0</v>
      </c>
      <c r="S188" s="74">
        <f aca="true" t="shared" si="76" ref="S188:X188">+S192</f>
        <v>16000</v>
      </c>
      <c r="T188" s="74">
        <f t="shared" si="76"/>
        <v>16000</v>
      </c>
      <c r="U188" s="74">
        <f t="shared" si="76"/>
        <v>0</v>
      </c>
      <c r="V188" s="74">
        <f t="shared" si="76"/>
        <v>20000</v>
      </c>
      <c r="W188" s="74">
        <f t="shared" si="76"/>
        <v>20000</v>
      </c>
      <c r="X188" s="74">
        <f t="shared" si="76"/>
        <v>0</v>
      </c>
      <c r="Y188" s="25"/>
    </row>
    <row r="189" spans="1:25" ht="12.75">
      <c r="A189" s="51"/>
      <c r="B189" s="73"/>
      <c r="C189" s="73"/>
      <c r="D189" s="73"/>
      <c r="E189" s="67" t="s">
        <v>257</v>
      </c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25">
        <f t="shared" si="57"/>
        <v>0</v>
      </c>
      <c r="Q189" s="25">
        <f t="shared" si="57"/>
        <v>0</v>
      </c>
      <c r="R189" s="25">
        <f t="shared" si="57"/>
        <v>0</v>
      </c>
      <c r="S189" s="74"/>
      <c r="T189" s="74"/>
      <c r="U189" s="74"/>
      <c r="V189" s="74"/>
      <c r="W189" s="74"/>
      <c r="X189" s="74"/>
      <c r="Y189" s="25"/>
    </row>
    <row r="190" spans="1:25" ht="25.5">
      <c r="A190" s="6">
        <v>3070</v>
      </c>
      <c r="B190" s="35" t="s">
        <v>359</v>
      </c>
      <c r="C190" s="36">
        <v>7</v>
      </c>
      <c r="D190" s="36">
        <v>0</v>
      </c>
      <c r="E190" s="40" t="s">
        <v>360</v>
      </c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25">
        <f t="shared" si="57"/>
        <v>0</v>
      </c>
      <c r="Q190" s="25">
        <f t="shared" si="57"/>
        <v>0</v>
      </c>
      <c r="R190" s="25">
        <f t="shared" si="57"/>
        <v>0</v>
      </c>
      <c r="S190" s="74"/>
      <c r="T190" s="74"/>
      <c r="U190" s="74"/>
      <c r="V190" s="74"/>
      <c r="W190" s="74"/>
      <c r="X190" s="74"/>
      <c r="Y190" s="25"/>
    </row>
    <row r="191" spans="1:25" ht="12.75">
      <c r="A191" s="6"/>
      <c r="B191" s="35"/>
      <c r="C191" s="36"/>
      <c r="D191" s="36"/>
      <c r="E191" s="37" t="s">
        <v>269</v>
      </c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25">
        <f t="shared" si="57"/>
        <v>0</v>
      </c>
      <c r="Q191" s="25">
        <f t="shared" si="57"/>
        <v>0</v>
      </c>
      <c r="R191" s="25">
        <f t="shared" si="57"/>
        <v>0</v>
      </c>
      <c r="S191" s="74"/>
      <c r="T191" s="74"/>
      <c r="U191" s="74"/>
      <c r="V191" s="74"/>
      <c r="W191" s="74"/>
      <c r="X191" s="74"/>
      <c r="Y191" s="25"/>
    </row>
    <row r="192" spans="1:25" ht="25.5">
      <c r="A192" s="6">
        <v>3071</v>
      </c>
      <c r="B192" s="7" t="s">
        <v>359</v>
      </c>
      <c r="C192" s="8">
        <v>7</v>
      </c>
      <c r="D192" s="8">
        <v>1</v>
      </c>
      <c r="E192" s="37" t="s">
        <v>360</v>
      </c>
      <c r="F192" s="74"/>
      <c r="G192" s="74">
        <f aca="true" t="shared" si="77" ref="G192:O192">+G194</f>
        <v>12867.1</v>
      </c>
      <c r="H192" s="74">
        <f t="shared" si="77"/>
        <v>12867.1</v>
      </c>
      <c r="I192" s="74">
        <f t="shared" si="77"/>
        <v>0</v>
      </c>
      <c r="J192" s="74">
        <f t="shared" si="77"/>
        <v>16000</v>
      </c>
      <c r="K192" s="74">
        <f t="shared" si="77"/>
        <v>16000</v>
      </c>
      <c r="L192" s="74">
        <f t="shared" si="77"/>
        <v>0</v>
      </c>
      <c r="M192" s="74">
        <f t="shared" si="77"/>
        <v>16000</v>
      </c>
      <c r="N192" s="74">
        <f t="shared" si="77"/>
        <v>16000</v>
      </c>
      <c r="O192" s="74">
        <f t="shared" si="77"/>
        <v>0</v>
      </c>
      <c r="P192" s="25">
        <f t="shared" si="57"/>
        <v>0</v>
      </c>
      <c r="Q192" s="25">
        <f t="shared" si="57"/>
        <v>0</v>
      </c>
      <c r="R192" s="25">
        <f t="shared" si="57"/>
        <v>0</v>
      </c>
      <c r="S192" s="74">
        <f aca="true" t="shared" si="78" ref="S192:X192">+S194</f>
        <v>16000</v>
      </c>
      <c r="T192" s="74">
        <f t="shared" si="78"/>
        <v>16000</v>
      </c>
      <c r="U192" s="74">
        <f t="shared" si="78"/>
        <v>0</v>
      </c>
      <c r="V192" s="74">
        <f t="shared" si="78"/>
        <v>20000</v>
      </c>
      <c r="W192" s="74">
        <f t="shared" si="78"/>
        <v>20000</v>
      </c>
      <c r="X192" s="74">
        <f t="shared" si="78"/>
        <v>0</v>
      </c>
      <c r="Y192" s="25"/>
    </row>
    <row r="193" spans="1:25" ht="25.5" customHeight="1">
      <c r="A193" s="6"/>
      <c r="B193" s="7"/>
      <c r="C193" s="8"/>
      <c r="D193" s="8"/>
      <c r="E193" s="67" t="s">
        <v>245</v>
      </c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25">
        <f t="shared" si="57"/>
        <v>0</v>
      </c>
      <c r="Q193" s="25">
        <f t="shared" si="57"/>
        <v>0</v>
      </c>
      <c r="R193" s="25">
        <f t="shared" si="57"/>
        <v>0</v>
      </c>
      <c r="S193" s="74"/>
      <c r="T193" s="74"/>
      <c r="U193" s="74"/>
      <c r="V193" s="74"/>
      <c r="W193" s="74"/>
      <c r="X193" s="74"/>
      <c r="Y193" s="25"/>
    </row>
    <row r="194" spans="1:25" ht="12.75">
      <c r="A194" s="6"/>
      <c r="B194" s="7"/>
      <c r="C194" s="8"/>
      <c r="D194" s="8"/>
      <c r="E194" s="37" t="s">
        <v>364</v>
      </c>
      <c r="F194" s="85">
        <v>4729</v>
      </c>
      <c r="G194" s="74">
        <f>+H194+I194</f>
        <v>12867.1</v>
      </c>
      <c r="H194" s="74">
        <v>12867.1</v>
      </c>
      <c r="I194" s="74">
        <v>0</v>
      </c>
      <c r="J194" s="74">
        <f>+K194+L194</f>
        <v>16000</v>
      </c>
      <c r="K194" s="74">
        <v>16000</v>
      </c>
      <c r="L194" s="74"/>
      <c r="M194" s="74">
        <f>+N194+O194</f>
        <v>16000</v>
      </c>
      <c r="N194" s="74">
        <v>16000</v>
      </c>
      <c r="O194" s="74"/>
      <c r="P194" s="25">
        <f t="shared" si="57"/>
        <v>0</v>
      </c>
      <c r="Q194" s="25">
        <f t="shared" si="57"/>
        <v>0</v>
      </c>
      <c r="R194" s="25">
        <f t="shared" si="57"/>
        <v>0</v>
      </c>
      <c r="S194" s="74">
        <f>+T194+U194</f>
        <v>16000</v>
      </c>
      <c r="T194" s="74">
        <v>16000</v>
      </c>
      <c r="U194" s="74"/>
      <c r="V194" s="74">
        <f>+W194+X194</f>
        <v>20000</v>
      </c>
      <c r="W194" s="74">
        <v>20000</v>
      </c>
      <c r="X194" s="74"/>
      <c r="Y194" s="25"/>
    </row>
    <row r="195" spans="1:25" ht="25.5">
      <c r="A195" s="51">
        <v>3100</v>
      </c>
      <c r="B195" s="51">
        <v>11</v>
      </c>
      <c r="C195" s="51">
        <v>0</v>
      </c>
      <c r="D195" s="51">
        <v>0</v>
      </c>
      <c r="E195" s="52" t="s">
        <v>256</v>
      </c>
      <c r="F195" s="74"/>
      <c r="G195" s="74">
        <f aca="true" t="shared" si="79" ref="G195:O195">+G199</f>
        <v>0</v>
      </c>
      <c r="H195" s="74">
        <f t="shared" si="79"/>
        <v>0</v>
      </c>
      <c r="I195" s="74">
        <f t="shared" si="79"/>
        <v>0</v>
      </c>
      <c r="J195" s="74">
        <f t="shared" si="79"/>
        <v>187276.15</v>
      </c>
      <c r="K195" s="74">
        <f t="shared" si="79"/>
        <v>187276.15</v>
      </c>
      <c r="L195" s="74">
        <f t="shared" si="79"/>
        <v>0</v>
      </c>
      <c r="M195" s="74">
        <f t="shared" si="79"/>
        <v>259098.14999999997</v>
      </c>
      <c r="N195" s="74">
        <f t="shared" si="79"/>
        <v>259098.14999999997</v>
      </c>
      <c r="O195" s="74">
        <f t="shared" si="79"/>
        <v>0</v>
      </c>
      <c r="P195" s="25">
        <f t="shared" si="57"/>
        <v>71821.99999999997</v>
      </c>
      <c r="Q195" s="25">
        <f t="shared" si="57"/>
        <v>71821.99999999997</v>
      </c>
      <c r="R195" s="25">
        <f t="shared" si="57"/>
        <v>0</v>
      </c>
      <c r="S195" s="74">
        <f aca="true" t="shared" si="80" ref="S195:X195">+S199</f>
        <v>316438.15</v>
      </c>
      <c r="T195" s="74">
        <f t="shared" si="80"/>
        <v>316438.15</v>
      </c>
      <c r="U195" s="74">
        <f t="shared" si="80"/>
        <v>0</v>
      </c>
      <c r="V195" s="74">
        <f t="shared" si="80"/>
        <v>362338.15</v>
      </c>
      <c r="W195" s="74">
        <f t="shared" si="80"/>
        <v>362338.15</v>
      </c>
      <c r="X195" s="74">
        <f t="shared" si="80"/>
        <v>0</v>
      </c>
      <c r="Y195" s="25"/>
    </row>
    <row r="196" spans="1:25" ht="12.75">
      <c r="A196" s="6"/>
      <c r="B196" s="35"/>
      <c r="C196" s="36"/>
      <c r="D196" s="36"/>
      <c r="E196" s="37" t="s">
        <v>267</v>
      </c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25">
        <f t="shared" si="57"/>
        <v>0</v>
      </c>
      <c r="Q196" s="25">
        <f t="shared" si="57"/>
        <v>0</v>
      </c>
      <c r="R196" s="25">
        <f t="shared" si="57"/>
        <v>0</v>
      </c>
      <c r="S196" s="74"/>
      <c r="T196" s="74"/>
      <c r="U196" s="74"/>
      <c r="V196" s="74"/>
      <c r="W196" s="74"/>
      <c r="X196" s="74"/>
      <c r="Y196" s="25"/>
    </row>
    <row r="197" spans="1:25" ht="25.5">
      <c r="A197" s="6">
        <v>3110</v>
      </c>
      <c r="B197" s="96" t="s">
        <v>361</v>
      </c>
      <c r="C197" s="96" t="s">
        <v>316</v>
      </c>
      <c r="D197" s="96" t="s">
        <v>190</v>
      </c>
      <c r="E197" s="97" t="s">
        <v>362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25">
        <f t="shared" si="57"/>
        <v>0</v>
      </c>
      <c r="Q197" s="25">
        <f t="shared" si="57"/>
        <v>0</v>
      </c>
      <c r="R197" s="25">
        <f t="shared" si="57"/>
        <v>0</v>
      </c>
      <c r="S197" s="74"/>
      <c r="T197" s="74"/>
      <c r="U197" s="74"/>
      <c r="V197" s="74"/>
      <c r="W197" s="74"/>
      <c r="X197" s="74"/>
      <c r="Y197" s="25"/>
    </row>
    <row r="198" spans="1:25" ht="12.75">
      <c r="A198" s="6"/>
      <c r="B198" s="35"/>
      <c r="C198" s="36"/>
      <c r="D198" s="36"/>
      <c r="E198" s="37" t="s">
        <v>269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25">
        <f t="shared" si="57"/>
        <v>0</v>
      </c>
      <c r="Q198" s="25">
        <f t="shared" si="57"/>
        <v>0</v>
      </c>
      <c r="R198" s="25">
        <f t="shared" si="57"/>
        <v>0</v>
      </c>
      <c r="S198" s="74"/>
      <c r="T198" s="74"/>
      <c r="U198" s="74"/>
      <c r="V198" s="74"/>
      <c r="W198" s="74"/>
      <c r="X198" s="74"/>
      <c r="Y198" s="25"/>
    </row>
    <row r="199" spans="1:26" ht="12.75">
      <c r="A199" s="6">
        <v>3112</v>
      </c>
      <c r="B199" s="96" t="s">
        <v>361</v>
      </c>
      <c r="C199" s="96" t="s">
        <v>316</v>
      </c>
      <c r="D199" s="96" t="s">
        <v>314</v>
      </c>
      <c r="E199" s="98" t="s">
        <v>363</v>
      </c>
      <c r="F199" s="74"/>
      <c r="G199" s="74">
        <f aca="true" t="shared" si="81" ref="G199:X199">+G201</f>
        <v>0</v>
      </c>
      <c r="H199" s="74">
        <f t="shared" si="81"/>
        <v>0</v>
      </c>
      <c r="I199" s="74">
        <f t="shared" si="81"/>
        <v>0</v>
      </c>
      <c r="J199" s="74">
        <f t="shared" si="81"/>
        <v>187276.15</v>
      </c>
      <c r="K199" s="74">
        <f t="shared" si="81"/>
        <v>187276.15</v>
      </c>
      <c r="L199" s="74">
        <f t="shared" si="81"/>
        <v>0</v>
      </c>
      <c r="M199" s="74">
        <f t="shared" si="81"/>
        <v>259098.14999999997</v>
      </c>
      <c r="N199" s="74">
        <f t="shared" si="81"/>
        <v>259098.14999999997</v>
      </c>
      <c r="O199" s="74">
        <f t="shared" si="81"/>
        <v>0</v>
      </c>
      <c r="P199" s="74">
        <f t="shared" si="81"/>
        <v>71821.99999999997</v>
      </c>
      <c r="Q199" s="74">
        <f t="shared" si="81"/>
        <v>71821.99999999997</v>
      </c>
      <c r="R199" s="74">
        <f t="shared" si="81"/>
        <v>0</v>
      </c>
      <c r="S199" s="74">
        <f t="shared" si="81"/>
        <v>316438.15</v>
      </c>
      <c r="T199" s="74">
        <f t="shared" si="81"/>
        <v>316438.15</v>
      </c>
      <c r="U199" s="74">
        <f t="shared" si="81"/>
        <v>0</v>
      </c>
      <c r="V199" s="74">
        <f t="shared" si="81"/>
        <v>362338.15</v>
      </c>
      <c r="W199" s="74">
        <f t="shared" si="81"/>
        <v>362338.15</v>
      </c>
      <c r="X199" s="74">
        <f t="shared" si="81"/>
        <v>0</v>
      </c>
      <c r="Y199" s="25"/>
      <c r="Z199" s="74"/>
    </row>
    <row r="200" spans="1:25" ht="35.25" customHeight="1">
      <c r="A200" s="6"/>
      <c r="B200" s="7"/>
      <c r="C200" s="8"/>
      <c r="D200" s="8"/>
      <c r="E200" s="67" t="s">
        <v>245</v>
      </c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25">
        <f t="shared" si="57"/>
        <v>0</v>
      </c>
      <c r="Q200" s="25">
        <f t="shared" si="57"/>
        <v>0</v>
      </c>
      <c r="R200" s="25">
        <f t="shared" si="57"/>
        <v>0</v>
      </c>
      <c r="S200" s="74"/>
      <c r="T200" s="74"/>
      <c r="U200" s="74"/>
      <c r="V200" s="74"/>
      <c r="W200" s="74"/>
      <c r="X200" s="74"/>
      <c r="Y200" s="25"/>
    </row>
    <row r="201" spans="1:25" ht="12" customHeight="1">
      <c r="A201" s="6"/>
      <c r="B201" s="7"/>
      <c r="C201" s="8"/>
      <c r="D201" s="8"/>
      <c r="E201" s="37" t="s">
        <v>365</v>
      </c>
      <c r="F201" s="85">
        <v>4819</v>
      </c>
      <c r="G201" s="95">
        <f>+H201+I201</f>
        <v>0</v>
      </c>
      <c r="H201" s="95">
        <v>0</v>
      </c>
      <c r="I201" s="95">
        <v>0</v>
      </c>
      <c r="J201" s="3">
        <f>+K201</f>
        <v>187276.15</v>
      </c>
      <c r="K201" s="4">
        <f>190276.15+22000-20000-5000</f>
        <v>187276.15</v>
      </c>
      <c r="L201" s="74"/>
      <c r="M201" s="3">
        <f>+N201</f>
        <v>259098.14999999997</v>
      </c>
      <c r="N201" s="158">
        <f>326000-56801.9-10100+0.05</f>
        <v>259098.14999999997</v>
      </c>
      <c r="O201" s="99"/>
      <c r="P201" s="25">
        <f t="shared" si="57"/>
        <v>71821.99999999997</v>
      </c>
      <c r="Q201" s="25">
        <f t="shared" si="57"/>
        <v>71821.99999999997</v>
      </c>
      <c r="R201" s="25">
        <f t="shared" si="57"/>
        <v>0</v>
      </c>
      <c r="S201" s="3">
        <f>+T201</f>
        <v>316438.15</v>
      </c>
      <c r="T201" s="158">
        <v>316438.15</v>
      </c>
      <c r="U201" s="99"/>
      <c r="V201" s="3">
        <f>+W201</f>
        <v>362338.15</v>
      </c>
      <c r="W201" s="158">
        <v>362338.15</v>
      </c>
      <c r="X201" s="99"/>
      <c r="Y201" s="25"/>
    </row>
    <row r="202" ht="12.75">
      <c r="Y202" s="12"/>
    </row>
    <row r="204" spans="1:23" ht="12.75">
      <c r="A204" s="54" t="s">
        <v>261</v>
      </c>
      <c r="B204" s="100"/>
      <c r="C204" s="100"/>
      <c r="D204" s="101"/>
      <c r="E204" s="102"/>
      <c r="F204" s="101"/>
      <c r="G204" s="101"/>
      <c r="H204" s="101"/>
      <c r="I204" s="101"/>
      <c r="J204" s="101"/>
      <c r="K204" s="101"/>
      <c r="L204" s="101"/>
      <c r="M204" s="101"/>
      <c r="N204" s="103"/>
      <c r="O204" s="103"/>
      <c r="P204" s="103"/>
      <c r="Q204" s="103"/>
      <c r="T204" s="103"/>
      <c r="W204" s="103"/>
    </row>
  </sheetData>
  <sheetProtection/>
  <mergeCells count="26"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  <mergeCell ref="Q7:R7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2023-02-21T06:57:07Z</cp:lastPrinted>
  <dcterms:created xsi:type="dcterms:W3CDTF">2022-06-16T10:33:45Z</dcterms:created>
  <dcterms:modified xsi:type="dcterms:W3CDTF">2024-08-13T07:24:52Z</dcterms:modified>
  <cp:category/>
  <cp:version/>
  <cp:contentType/>
  <cp:contentStatus/>
</cp:coreProperties>
</file>