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2025 թ\"/>
    </mc:Choice>
  </mc:AlternateContent>
  <xr:revisionPtr revIDLastSave="0" documentId="13_ncr:1_{1D35E0B9-E59D-4BF8-B0C2-86782DAAA01A}" xr6:coauthVersionLast="45" xr6:coauthVersionMax="45" xr10:uidLastSave="{00000000-0000-0000-0000-000000000000}"/>
  <bookViews>
    <workbookView xWindow="60" yWindow="0" windowWidth="28740" windowHeight="15480" firstSheet="4" activeTab="7" xr2:uid="{00000000-000D-0000-FFFF-FFFF00000000}"/>
  </bookViews>
  <sheets>
    <sheet name="ՖՈՆԴ" sheetId="3" state="hidden" r:id="rId1"/>
    <sheet name="Համայնքապետարան" sheetId="2" state="hidden" r:id="rId2"/>
    <sheet name="Փարաքարի և Թաիրովի մանկապարտեզ" sheetId="7" r:id="rId3"/>
    <sheet name="Մերձավանի և Այգեկի մանկապարտեզ" sheetId="8" r:id="rId4"/>
    <sheet name="Նորակերտի մանկապարտեզ" sheetId="9" r:id="rId5"/>
    <sheet name="Բաղրամյանի մանկապարտեզ" sheetId="10" r:id="rId6"/>
    <sheet name="Պտղունքի մանկապարտեզ" sheetId="11" r:id="rId7"/>
    <sheet name="Մուսալեռի մանկապարտեզ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7" l="1"/>
  <c r="D25" i="10" l="1"/>
  <c r="D23" i="11" s="1"/>
  <c r="D22" i="12" s="1"/>
  <c r="D16" i="10"/>
  <c r="D14" i="11" s="1"/>
  <c r="D13" i="12" s="1"/>
  <c r="D55" i="8"/>
  <c r="D49" i="8"/>
  <c r="D19" i="9" s="1"/>
  <c r="D19" i="10" s="1"/>
  <c r="D17" i="11" s="1"/>
  <c r="D16" i="12" s="1"/>
  <c r="D31" i="8"/>
  <c r="D32" i="9" s="1"/>
  <c r="D32" i="10" s="1"/>
  <c r="D30" i="11" s="1"/>
  <c r="D29" i="12" s="1"/>
  <c r="D25" i="8"/>
  <c r="D26" i="9" s="1"/>
  <c r="D26" i="10" s="1"/>
  <c r="D24" i="11" s="1"/>
  <c r="D23" i="12" s="1"/>
  <c r="D24" i="8"/>
  <c r="D23" i="8"/>
  <c r="D24" i="9" s="1"/>
  <c r="D24" i="10" s="1"/>
  <c r="D22" i="11" s="1"/>
  <c r="D21" i="12" s="1"/>
  <c r="D22" i="8"/>
  <c r="D23" i="9" s="1"/>
  <c r="D23" i="10" s="1"/>
  <c r="D21" i="11" s="1"/>
  <c r="D20" i="12" s="1"/>
  <c r="D21" i="8"/>
  <c r="D22" i="9" s="1"/>
  <c r="D22" i="10" s="1"/>
  <c r="D20" i="11" s="1"/>
  <c r="D19" i="12" s="1"/>
  <c r="D20" i="8"/>
  <c r="D21" i="9" s="1"/>
  <c r="D21" i="10" s="1"/>
  <c r="D19" i="11" s="1"/>
  <c r="D18" i="12" s="1"/>
  <c r="D19" i="8"/>
  <c r="D20" i="9" s="1"/>
  <c r="D20" i="10" s="1"/>
  <c r="D18" i="11" s="1"/>
  <c r="D17" i="12" s="1"/>
  <c r="D18" i="8"/>
  <c r="D17" i="8"/>
  <c r="D18" i="9" s="1"/>
  <c r="D18" i="10" s="1"/>
  <c r="D16" i="11" s="1"/>
  <c r="D15" i="12" s="1"/>
  <c r="D16" i="8"/>
  <c r="D17" i="9" s="1"/>
  <c r="D17" i="10" s="1"/>
  <c r="D15" i="11" s="1"/>
  <c r="D14" i="12" s="1"/>
  <c r="D15" i="8"/>
  <c r="D52" i="7"/>
  <c r="D56" i="8" s="1"/>
  <c r="D50" i="7"/>
  <c r="D54" i="8" s="1"/>
  <c r="D49" i="7"/>
  <c r="D53" i="8" s="1"/>
  <c r="D48" i="7"/>
  <c r="D52" i="8" s="1"/>
  <c r="D47" i="7"/>
  <c r="D51" i="8" s="1"/>
  <c r="D46" i="7"/>
  <c r="D50" i="8" s="1"/>
  <c r="D44" i="7"/>
  <c r="D48" i="8" s="1"/>
  <c r="D43" i="7"/>
  <c r="D47" i="8" s="1"/>
  <c r="D32" i="7"/>
  <c r="D58" i="7" s="1"/>
  <c r="D62" i="8" s="1"/>
  <c r="D30" i="7"/>
  <c r="D30" i="8" s="1"/>
  <c r="D31" i="9" s="1"/>
  <c r="D31" i="10" s="1"/>
  <c r="D29" i="11" s="1"/>
  <c r="D28" i="12" s="1"/>
  <c r="D29" i="7"/>
  <c r="D29" i="8" s="1"/>
  <c r="D30" i="9" s="1"/>
  <c r="D30" i="10" s="1"/>
  <c r="D28" i="11" s="1"/>
  <c r="D27" i="12" s="1"/>
  <c r="D28" i="7"/>
  <c r="D28" i="8" s="1"/>
  <c r="D29" i="9" s="1"/>
  <c r="D29" i="10" s="1"/>
  <c r="D27" i="11" s="1"/>
  <c r="D26" i="12" s="1"/>
  <c r="D27" i="7"/>
  <c r="D54" i="7" s="1"/>
  <c r="D58" i="8" s="1"/>
  <c r="D26" i="7"/>
  <c r="D26" i="8" s="1"/>
  <c r="D27" i="9" s="1"/>
  <c r="D27" i="10" s="1"/>
  <c r="D25" i="11" s="1"/>
  <c r="D24" i="12" s="1"/>
  <c r="D55" i="7" l="1"/>
  <c r="D59" i="8" s="1"/>
  <c r="D27" i="8"/>
  <c r="D28" i="9" s="1"/>
  <c r="D28" i="10" s="1"/>
  <c r="D26" i="11" s="1"/>
  <c r="D25" i="12" s="1"/>
  <c r="D56" i="7"/>
  <c r="D60" i="8" s="1"/>
  <c r="D53" i="7"/>
  <c r="D57" i="8" s="1"/>
  <c r="D57" i="7"/>
  <c r="D61" i="8" s="1"/>
  <c r="J72" i="2"/>
  <c r="L72" i="2"/>
  <c r="F85" i="2"/>
  <c r="F76" i="2"/>
  <c r="F69" i="2"/>
  <c r="F62" i="2"/>
  <c r="F55" i="2"/>
  <c r="F49" i="2"/>
  <c r="F42" i="2"/>
  <c r="F35" i="2"/>
  <c r="F23" i="2"/>
  <c r="F17" i="2"/>
  <c r="J7" i="3"/>
  <c r="J11" i="3"/>
  <c r="J12" i="3"/>
  <c r="J13" i="3"/>
  <c r="J14" i="3"/>
  <c r="J15" i="3"/>
  <c r="D63" i="8" l="1"/>
  <c r="G30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11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4" i="12"/>
  <c r="H13" i="12"/>
  <c r="H12" i="12"/>
  <c r="H11" i="12"/>
  <c r="F15" i="12"/>
  <c r="H15" i="12" s="1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C15" i="12"/>
  <c r="C30" i="12" s="1"/>
  <c r="E14" i="12"/>
  <c r="E13" i="12"/>
  <c r="E12" i="12"/>
  <c r="E11" i="12"/>
  <c r="G31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12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5" i="11"/>
  <c r="H14" i="11"/>
  <c r="H13" i="11"/>
  <c r="H12" i="11"/>
  <c r="F16" i="11"/>
  <c r="F31" i="11" s="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C16" i="11"/>
  <c r="E16" i="11" s="1"/>
  <c r="E15" i="11"/>
  <c r="E14" i="11"/>
  <c r="E13" i="11"/>
  <c r="E12" i="11"/>
  <c r="K88" i="2"/>
  <c r="K87" i="2"/>
  <c r="K79" i="2"/>
  <c r="K80" i="2"/>
  <c r="K81" i="2"/>
  <c r="K82" i="2"/>
  <c r="K83" i="2"/>
  <c r="K84" i="2"/>
  <c r="K78" i="2"/>
  <c r="K32" i="2"/>
  <c r="K65" i="2"/>
  <c r="K66" i="2"/>
  <c r="K67" i="2"/>
  <c r="K68" i="2"/>
  <c r="K64" i="2"/>
  <c r="K25" i="2"/>
  <c r="K26" i="2" s="1"/>
  <c r="K21" i="2"/>
  <c r="K22" i="2"/>
  <c r="K20" i="2"/>
  <c r="K13" i="2"/>
  <c r="K14" i="2"/>
  <c r="K15" i="2"/>
  <c r="K16" i="2"/>
  <c r="K12" i="2"/>
  <c r="G33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14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7" i="10"/>
  <c r="H16" i="10"/>
  <c r="H15" i="10"/>
  <c r="H14" i="10"/>
  <c r="F18" i="10"/>
  <c r="F33" i="10" s="1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C18" i="10"/>
  <c r="C33" i="10" s="1"/>
  <c r="E17" i="10"/>
  <c r="E16" i="10"/>
  <c r="E15" i="10"/>
  <c r="E14" i="10"/>
  <c r="G33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14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7" i="9"/>
  <c r="H16" i="9"/>
  <c r="H15" i="9"/>
  <c r="H14" i="9"/>
  <c r="F18" i="9"/>
  <c r="F33" i="9" s="1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C18" i="9"/>
  <c r="C33" i="9" s="1"/>
  <c r="E17" i="9"/>
  <c r="E16" i="9"/>
  <c r="E15" i="9"/>
  <c r="J15" i="9" s="1"/>
  <c r="E14" i="9"/>
  <c r="G63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46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7" i="8"/>
  <c r="H46" i="8"/>
  <c r="F48" i="8"/>
  <c r="H48" i="8" s="1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C48" i="8"/>
  <c r="C63" i="8" s="1"/>
  <c r="E47" i="8"/>
  <c r="E46" i="8"/>
  <c r="G32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13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6" i="8"/>
  <c r="H15" i="8"/>
  <c r="H14" i="8"/>
  <c r="H13" i="8"/>
  <c r="F17" i="8"/>
  <c r="F32" i="8" s="1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C17" i="8"/>
  <c r="C32" i="8" s="1"/>
  <c r="E16" i="8"/>
  <c r="E15" i="8"/>
  <c r="E14" i="8"/>
  <c r="E13" i="8"/>
  <c r="G59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42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3" i="7"/>
  <c r="H42" i="7"/>
  <c r="F44" i="7"/>
  <c r="H44" i="7" s="1"/>
  <c r="G3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1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6" i="7"/>
  <c r="H15" i="7"/>
  <c r="H14" i="7"/>
  <c r="H13" i="7"/>
  <c r="F17" i="7"/>
  <c r="F33" i="7" s="1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C44" i="7"/>
  <c r="E44" i="7" s="1"/>
  <c r="E43" i="7"/>
  <c r="E42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C17" i="7"/>
  <c r="C33" i="7" s="1"/>
  <c r="E16" i="7"/>
  <c r="E15" i="7"/>
  <c r="E14" i="7"/>
  <c r="E13" i="7"/>
  <c r="G16" i="3"/>
  <c r="E16" i="3"/>
  <c r="D16" i="3"/>
  <c r="C16" i="3"/>
  <c r="H15" i="3"/>
  <c r="H14" i="3"/>
  <c r="H13" i="3"/>
  <c r="H12" i="3"/>
  <c r="H11" i="3"/>
  <c r="F10" i="3"/>
  <c r="H9" i="3"/>
  <c r="F8" i="3"/>
  <c r="H6" i="3"/>
  <c r="H5" i="3"/>
  <c r="J23" i="9" l="1"/>
  <c r="J31" i="9"/>
  <c r="J46" i="8"/>
  <c r="J21" i="7"/>
  <c r="J55" i="8"/>
  <c r="J28" i="10"/>
  <c r="J25" i="7"/>
  <c r="J50" i="8"/>
  <c r="J26" i="12"/>
  <c r="J23" i="12"/>
  <c r="J20" i="12"/>
  <c r="J16" i="12"/>
  <c r="J24" i="10"/>
  <c r="J59" i="8"/>
  <c r="J51" i="8"/>
  <c r="J29" i="7"/>
  <c r="J16" i="7"/>
  <c r="J19" i="10"/>
  <c r="J27" i="10"/>
  <c r="J19" i="11"/>
  <c r="J27" i="11"/>
  <c r="J24" i="12"/>
  <c r="J49" i="8"/>
  <c r="J53" i="8"/>
  <c r="J57" i="8"/>
  <c r="J20" i="11"/>
  <c r="J14" i="12"/>
  <c r="J46" i="7"/>
  <c r="J50" i="7"/>
  <c r="J54" i="7"/>
  <c r="J58" i="7"/>
  <c r="J20" i="9"/>
  <c r="J13" i="7"/>
  <c r="J42" i="7"/>
  <c r="C59" i="7"/>
  <c r="J20" i="7"/>
  <c r="J24" i="7"/>
  <c r="J28" i="7"/>
  <c r="J15" i="7"/>
  <c r="J32" i="7"/>
  <c r="J47" i="7"/>
  <c r="J55" i="7"/>
  <c r="J18" i="7"/>
  <c r="J22" i="7"/>
  <c r="J26" i="7"/>
  <c r="J30" i="7"/>
  <c r="I33" i="7"/>
  <c r="J45" i="7"/>
  <c r="J49" i="7"/>
  <c r="J53" i="7"/>
  <c r="J57" i="7"/>
  <c r="J14" i="7"/>
  <c r="J19" i="7"/>
  <c r="J23" i="7"/>
  <c r="J27" i="7"/>
  <c r="J31" i="7"/>
  <c r="J44" i="7"/>
  <c r="I59" i="7"/>
  <c r="J51" i="7"/>
  <c r="J43" i="7"/>
  <c r="J48" i="7"/>
  <c r="J52" i="7"/>
  <c r="J56" i="7"/>
  <c r="J61" i="8"/>
  <c r="J54" i="8"/>
  <c r="J58" i="8"/>
  <c r="J62" i="8"/>
  <c r="J47" i="8"/>
  <c r="J52" i="8"/>
  <c r="J56" i="8"/>
  <c r="J60" i="8"/>
  <c r="I63" i="8"/>
  <c r="J21" i="8"/>
  <c r="J29" i="8"/>
  <c r="J17" i="9"/>
  <c r="J25" i="10"/>
  <c r="J22" i="9"/>
  <c r="J30" i="9"/>
  <c r="J22" i="10"/>
  <c r="J30" i="10"/>
  <c r="E15" i="12"/>
  <c r="J15" i="12" s="1"/>
  <c r="H8" i="3"/>
  <c r="J8" i="3"/>
  <c r="H59" i="7"/>
  <c r="J18" i="8"/>
  <c r="J26" i="8"/>
  <c r="J19" i="8"/>
  <c r="J27" i="8"/>
  <c r="H63" i="8"/>
  <c r="J19" i="9"/>
  <c r="J23" i="10"/>
  <c r="J31" i="10"/>
  <c r="J28" i="12"/>
  <c r="J12" i="12"/>
  <c r="H10" i="3"/>
  <c r="J10" i="3"/>
  <c r="J16" i="3" s="1"/>
  <c r="F59" i="7"/>
  <c r="F63" i="8"/>
  <c r="J25" i="9"/>
  <c r="J17" i="10"/>
  <c r="F16" i="3"/>
  <c r="H18" i="9"/>
  <c r="J26" i="9"/>
  <c r="J14" i="10"/>
  <c r="H18" i="10"/>
  <c r="J26" i="10"/>
  <c r="H17" i="7"/>
  <c r="J20" i="8"/>
  <c r="J28" i="9"/>
  <c r="J16" i="10"/>
  <c r="J20" i="10"/>
  <c r="J32" i="10"/>
  <c r="J18" i="11"/>
  <c r="J26" i="11"/>
  <c r="J18" i="12"/>
  <c r="J19" i="12"/>
  <c r="J27" i="12"/>
  <c r="J11" i="12"/>
  <c r="J21" i="12"/>
  <c r="J29" i="12"/>
  <c r="J17" i="12"/>
  <c r="J25" i="12"/>
  <c r="J13" i="12"/>
  <c r="J22" i="12"/>
  <c r="I30" i="12"/>
  <c r="F30" i="12"/>
  <c r="H30" i="12"/>
  <c r="H31" i="12" s="1"/>
  <c r="J28" i="11"/>
  <c r="J12" i="11"/>
  <c r="J21" i="11"/>
  <c r="J29" i="11"/>
  <c r="J13" i="11"/>
  <c r="J22" i="11"/>
  <c r="J30" i="11"/>
  <c r="J14" i="11"/>
  <c r="J23" i="11"/>
  <c r="I31" i="11"/>
  <c r="J15" i="11"/>
  <c r="J24" i="11"/>
  <c r="J17" i="11"/>
  <c r="J25" i="11"/>
  <c r="H16" i="11"/>
  <c r="J16" i="11" s="1"/>
  <c r="J15" i="10"/>
  <c r="I33" i="10"/>
  <c r="E18" i="10"/>
  <c r="E33" i="10" s="1"/>
  <c r="J21" i="10"/>
  <c r="J29" i="10"/>
  <c r="H33" i="10"/>
  <c r="H34" i="10" s="1"/>
  <c r="I33" i="9"/>
  <c r="J14" i="9"/>
  <c r="J27" i="9"/>
  <c r="J16" i="9"/>
  <c r="J24" i="9"/>
  <c r="J32" i="9"/>
  <c r="J21" i="9"/>
  <c r="J29" i="9"/>
  <c r="H33" i="9"/>
  <c r="H34" i="9" s="1"/>
  <c r="K89" i="2"/>
  <c r="K23" i="2"/>
  <c r="K17" i="2"/>
  <c r="K85" i="2"/>
  <c r="K69" i="2"/>
  <c r="E31" i="11"/>
  <c r="C31" i="11"/>
  <c r="E18" i="9"/>
  <c r="E33" i="9" s="1"/>
  <c r="J22" i="8"/>
  <c r="J30" i="8"/>
  <c r="J15" i="8"/>
  <c r="J23" i="8"/>
  <c r="J31" i="8"/>
  <c r="J28" i="8"/>
  <c r="E48" i="8"/>
  <c r="J48" i="8" s="1"/>
  <c r="E17" i="8"/>
  <c r="E32" i="8" s="1"/>
  <c r="J16" i="8"/>
  <c r="J24" i="8"/>
  <c r="I32" i="8"/>
  <c r="J14" i="8"/>
  <c r="H17" i="8"/>
  <c r="H32" i="8" s="1"/>
  <c r="J25" i="8"/>
  <c r="E63" i="8"/>
  <c r="J13" i="8"/>
  <c r="E17" i="7"/>
  <c r="E33" i="7" s="1"/>
  <c r="H7" i="3"/>
  <c r="H31" i="11" l="1"/>
  <c r="H32" i="11" s="1"/>
  <c r="H64" i="8"/>
  <c r="E30" i="12"/>
  <c r="J59" i="7"/>
  <c r="J63" i="8"/>
  <c r="J17" i="7"/>
  <c r="J33" i="7" s="1"/>
  <c r="H16" i="3"/>
  <c r="H33" i="7"/>
  <c r="H60" i="7" s="1"/>
  <c r="J30" i="12"/>
  <c r="J31" i="11"/>
  <c r="J18" i="10"/>
  <c r="J33" i="10" s="1"/>
  <c r="J18" i="9"/>
  <c r="J33" i="9" s="1"/>
  <c r="J17" i="8"/>
  <c r="J32" i="8" s="1"/>
  <c r="I89" i="2"/>
  <c r="H89" i="2"/>
  <c r="G89" i="2"/>
  <c r="F89" i="2"/>
  <c r="D89" i="2"/>
  <c r="C89" i="2"/>
  <c r="J88" i="2"/>
  <c r="E88" i="2"/>
  <c r="J87" i="2"/>
  <c r="E87" i="2"/>
  <c r="I85" i="2"/>
  <c r="H85" i="2"/>
  <c r="G85" i="2"/>
  <c r="D85" i="2"/>
  <c r="C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I76" i="2"/>
  <c r="H76" i="2"/>
  <c r="D76" i="2"/>
  <c r="C76" i="2"/>
  <c r="E75" i="2"/>
  <c r="E74" i="2"/>
  <c r="E73" i="2"/>
  <c r="E71" i="2"/>
  <c r="I62" i="2"/>
  <c r="H62" i="2"/>
  <c r="D62" i="2"/>
  <c r="C62" i="2"/>
  <c r="E61" i="2"/>
  <c r="E60" i="2"/>
  <c r="E59" i="2"/>
  <c r="E58" i="2"/>
  <c r="I55" i="2"/>
  <c r="H55" i="2"/>
  <c r="D55" i="2"/>
  <c r="C55" i="2"/>
  <c r="E54" i="2"/>
  <c r="E53" i="2"/>
  <c r="E52" i="2"/>
  <c r="E51" i="2"/>
  <c r="I49" i="2"/>
  <c r="H49" i="2"/>
  <c r="D49" i="2"/>
  <c r="C49" i="2"/>
  <c r="E48" i="2"/>
  <c r="E47" i="2"/>
  <c r="E46" i="2"/>
  <c r="E45" i="2"/>
  <c r="I42" i="2"/>
  <c r="H42" i="2"/>
  <c r="D42" i="2"/>
  <c r="C42" i="2"/>
  <c r="E41" i="2"/>
  <c r="E40" i="2"/>
  <c r="E39" i="2"/>
  <c r="E38" i="2"/>
  <c r="I35" i="2"/>
  <c r="H35" i="2"/>
  <c r="D35" i="2"/>
  <c r="C35" i="2"/>
  <c r="G34" i="2"/>
  <c r="E34" i="2"/>
  <c r="G33" i="2"/>
  <c r="K33" i="2" s="1"/>
  <c r="E33" i="2"/>
  <c r="J32" i="2"/>
  <c r="G31" i="2"/>
  <c r="E31" i="2"/>
  <c r="G30" i="2"/>
  <c r="E30" i="2"/>
  <c r="G29" i="2"/>
  <c r="E29" i="2"/>
  <c r="I69" i="2"/>
  <c r="H69" i="2"/>
  <c r="G69" i="2"/>
  <c r="D69" i="2"/>
  <c r="C69" i="2"/>
  <c r="J68" i="2"/>
  <c r="E68" i="2"/>
  <c r="J67" i="2"/>
  <c r="E67" i="2"/>
  <c r="J66" i="2"/>
  <c r="E66" i="2"/>
  <c r="J65" i="2"/>
  <c r="E65" i="2"/>
  <c r="J64" i="2"/>
  <c r="E64" i="2"/>
  <c r="I26" i="2"/>
  <c r="H26" i="2"/>
  <c r="G26" i="2"/>
  <c r="F26" i="2"/>
  <c r="D26" i="2"/>
  <c r="C26" i="2"/>
  <c r="J25" i="2"/>
  <c r="J26" i="2" s="1"/>
  <c r="E25" i="2"/>
  <c r="E26" i="2" s="1"/>
  <c r="I23" i="2"/>
  <c r="H23" i="2"/>
  <c r="G23" i="2"/>
  <c r="D23" i="2"/>
  <c r="C23" i="2"/>
  <c r="J22" i="2"/>
  <c r="E22" i="2"/>
  <c r="J21" i="2"/>
  <c r="E21" i="2"/>
  <c r="J20" i="2"/>
  <c r="E20" i="2"/>
  <c r="I17" i="2"/>
  <c r="H17" i="2"/>
  <c r="G17" i="2"/>
  <c r="D17" i="2"/>
  <c r="C17" i="2"/>
  <c r="J16" i="2"/>
  <c r="E16" i="2"/>
  <c r="J15" i="2"/>
  <c r="E15" i="2"/>
  <c r="J14" i="2"/>
  <c r="E14" i="2"/>
  <c r="J13" i="2"/>
  <c r="E13" i="2"/>
  <c r="J12" i="2"/>
  <c r="E12" i="2"/>
  <c r="F90" i="2" l="1"/>
  <c r="E76" i="2"/>
  <c r="E89" i="2"/>
  <c r="H90" i="2"/>
  <c r="E85" i="2"/>
  <c r="C6" i="2"/>
  <c r="E35" i="2"/>
  <c r="E55" i="2"/>
  <c r="J85" i="2"/>
  <c r="F6" i="2"/>
  <c r="J29" i="2"/>
  <c r="K29" i="2"/>
  <c r="D90" i="2"/>
  <c r="J33" i="2"/>
  <c r="G35" i="2"/>
  <c r="K30" i="2"/>
  <c r="G39" i="2"/>
  <c r="K39" i="2" s="1"/>
  <c r="K31" i="2"/>
  <c r="J31" i="2"/>
  <c r="E69" i="2"/>
  <c r="J69" i="2"/>
  <c r="E17" i="2"/>
  <c r="E23" i="2"/>
  <c r="J30" i="2"/>
  <c r="G41" i="2"/>
  <c r="K41" i="2" s="1"/>
  <c r="K34" i="2"/>
  <c r="E42" i="2"/>
  <c r="E49" i="2"/>
  <c r="J89" i="2"/>
  <c r="J17" i="2"/>
  <c r="J23" i="2"/>
  <c r="G40" i="2"/>
  <c r="J40" i="2" s="1"/>
  <c r="E62" i="2"/>
  <c r="I90" i="2"/>
  <c r="J34" i="2"/>
  <c r="C90" i="2"/>
  <c r="G38" i="2"/>
  <c r="K38" i="2" s="1"/>
  <c r="G46" i="2" l="1"/>
  <c r="K46" i="2" s="1"/>
  <c r="E90" i="2"/>
  <c r="E91" i="2" s="1"/>
  <c r="J35" i="2"/>
  <c r="J39" i="2"/>
  <c r="K35" i="2"/>
  <c r="G48" i="2"/>
  <c r="K48" i="2" s="1"/>
  <c r="J41" i="2"/>
  <c r="G47" i="2"/>
  <c r="K40" i="2"/>
  <c r="K42" i="2" s="1"/>
  <c r="J38" i="2"/>
  <c r="G42" i="2"/>
  <c r="G45" i="2"/>
  <c r="K45" i="2" s="1"/>
  <c r="J46" i="2" l="1"/>
  <c r="G52" i="2"/>
  <c r="K52" i="2" s="1"/>
  <c r="J48" i="2"/>
  <c r="G54" i="2"/>
  <c r="K54" i="2" s="1"/>
  <c r="K47" i="2"/>
  <c r="K49" i="2" s="1"/>
  <c r="G53" i="2"/>
  <c r="J47" i="2"/>
  <c r="J42" i="2"/>
  <c r="G49" i="2"/>
  <c r="G51" i="2"/>
  <c r="K51" i="2" s="1"/>
  <c r="J45" i="2"/>
  <c r="J54" i="2"/>
  <c r="G61" i="2" l="1"/>
  <c r="K61" i="2" s="1"/>
  <c r="J52" i="2"/>
  <c r="G59" i="2"/>
  <c r="K59" i="2" s="1"/>
  <c r="J49" i="2"/>
  <c r="K53" i="2"/>
  <c r="K55" i="2" s="1"/>
  <c r="J53" i="2"/>
  <c r="G60" i="2"/>
  <c r="J59" i="2"/>
  <c r="J51" i="2"/>
  <c r="G55" i="2"/>
  <c r="G58" i="2"/>
  <c r="K58" i="2" s="1"/>
  <c r="G74" i="2"/>
  <c r="K74" i="2" s="1"/>
  <c r="J61" i="2"/>
  <c r="J55" i="2" l="1"/>
  <c r="K72" i="2"/>
  <c r="K60" i="2"/>
  <c r="K62" i="2" s="1"/>
  <c r="J60" i="2"/>
  <c r="G71" i="2"/>
  <c r="G62" i="2"/>
  <c r="J58" i="2"/>
  <c r="G75" i="2"/>
  <c r="J74" i="2"/>
  <c r="J62" i="2" l="1"/>
  <c r="K71" i="2"/>
  <c r="G73" i="2"/>
  <c r="J71" i="2"/>
  <c r="J75" i="2"/>
  <c r="K75" i="2"/>
  <c r="G76" i="2"/>
  <c r="G90" i="2" s="1"/>
  <c r="J73" i="2" l="1"/>
  <c r="J76" i="2" s="1"/>
  <c r="J90" i="2" s="1"/>
  <c r="J91" i="2" s="1"/>
  <c r="J92" i="2" s="1"/>
  <c r="K73" i="2"/>
  <c r="K76" i="2" s="1"/>
  <c r="K90" i="2" s="1"/>
</calcChain>
</file>

<file path=xl/sharedStrings.xml><?xml version="1.0" encoding="utf-8"?>
<sst xmlns="http://schemas.openxmlformats.org/spreadsheetml/2006/main" count="417" uniqueCount="145">
  <si>
    <t>Հավելված 1</t>
  </si>
  <si>
    <t>Փարաքար համայնքի ավագանու</t>
  </si>
  <si>
    <t>ՀԱՍՏԻՔԱՑՈՒՑԱԿԸ ԵՎ ՊԱՇՏՈՆԱՅԻՆ ԴՐՈՒՅՔԱՉԱՓԵՐԸ</t>
  </si>
  <si>
    <t>դրամ</t>
  </si>
  <si>
    <t>2024թ</t>
  </si>
  <si>
    <t>Հաստիքների անվանումը</t>
  </si>
  <si>
    <t>Հաստիքների քանակը</t>
  </si>
  <si>
    <t>Հաստիքի ամսական պաշտոնային դրույքաչափը</t>
  </si>
  <si>
    <t>Ընդամենը ամսական  աշխատավարձը</t>
  </si>
  <si>
    <t xml:space="preserve">Տարբերություն  ավելացում +  / պակասեցում -  </t>
  </si>
  <si>
    <t>Հաստիքի ամսական պաշտոնային դրույքաչափի տարբերություն</t>
  </si>
  <si>
    <t>Տնօրեն</t>
  </si>
  <si>
    <t>Այգեպան</t>
  </si>
  <si>
    <t>ԸՆԴԱՄԵՆԸ</t>
  </si>
  <si>
    <t>ՀԱՅԱՍՏԱՆԻ ՀԱՆՐԱՊԵՏՈՒԹՅԱՆ ԱՐՄԱՎԻՐԻ ՄԱՐԶԻ ՓԱՐԱՔԱՐԻ ՀԱՄԱՅՆՔԱՊԵՏԱՐԱՆԻ ԱՇԽԱՏԱԿԱԶՄԻ ԱՇԽԱՏԱԿԻՑՆԵՐԻ ԹՎԱՔԱՆԱԿԸ, ՀԱՍՏԻՔԱՑՈՒՑԱԿԸ ԵՎ ՊԱՇՏՈՆԱՅԻՆ ԴՐՈՒՅՔԱՉԱՓԵՐԸ</t>
  </si>
  <si>
    <t xml:space="preserve">Աշխատակիցների  քանակը՝  </t>
  </si>
  <si>
    <t>Հ/Հ</t>
  </si>
  <si>
    <t>ՀԱՍՏԻՔԻ ԱՆՎԱՆՈՒՄԸ</t>
  </si>
  <si>
    <t>ՀԱՍՏԻՔԱՅԻՆ ՄԻԱՎՈՐԸ</t>
  </si>
  <si>
    <t>ՊԱՇՏՈՆԱՅԻՆ ԴՐՈՒՅՔԱՉԱՓԸ (սահմանվում է հաստիքային մեկ միավորի համար)</t>
  </si>
  <si>
    <t>Աշխատավարձի չափը</t>
  </si>
  <si>
    <t>Հավելավճար</t>
  </si>
  <si>
    <t>Լրավճար</t>
  </si>
  <si>
    <t>ՀԱՄԱՅՆՔԱՅԻՆ ՔԱՂԱՔԱԿԱՆ ԵՎ ՀԱՅԵՑՈՂԱԿԱՆ ՊԱՇՏՈՆՆԵՐ</t>
  </si>
  <si>
    <t>Համայնքի ղեկավար</t>
  </si>
  <si>
    <t>Համայնքի ղեկավարի  առաջին տեղակալ</t>
  </si>
  <si>
    <t>Համայնքի ղեկավարի տեղակալ</t>
  </si>
  <si>
    <t>Համայնքի ղեկավարի խորհրդական</t>
  </si>
  <si>
    <t>Համայնքի ղեկավարի օգնական</t>
  </si>
  <si>
    <t>Ընդամենը</t>
  </si>
  <si>
    <t>ՀԱՄԱՅՆՔԱՅԻՆ ՎԱՐՉԱԿԱՆ ՊԱՇՏՈՆՆԵՐ</t>
  </si>
  <si>
    <t>Վարչական ղեկավար / մինչև 2000 բնակիչ/</t>
  </si>
  <si>
    <t>Վարչական ղեկավար / 2000- 3000 բնակիչ/</t>
  </si>
  <si>
    <t>Վարչական ղեկավար / 3000- 4000 բնակիչ/</t>
  </si>
  <si>
    <t>ՀԱՄԱՅՆՔԱՅԻՆ ԾԱՌԱՅՈՒԹՅԱՆ ՊԱՇՏՈՆՆԵՐ</t>
  </si>
  <si>
    <t>Աշխատակազմի քարտուղար</t>
  </si>
  <si>
    <t>Քաղաքաշինության , հողաշինության , գյուղատնտեսության և բնապահպանության բաժին</t>
  </si>
  <si>
    <t>Բաժնի պետ</t>
  </si>
  <si>
    <t>Բաժնի պետի տեղակալ</t>
  </si>
  <si>
    <t>Գլխավոր մասնագետ</t>
  </si>
  <si>
    <t>Առաջատար մասնագետ</t>
  </si>
  <si>
    <t>Առաջին կարգի մասնագետ</t>
  </si>
  <si>
    <t>Ֆինանսատնտեսագիտական, գնումների,եկամուտների հաշվառման և հավաքագրման բաժին</t>
  </si>
  <si>
    <t>Գլխավոր մասնագետ /Գլխ.հաշվապահ/</t>
  </si>
  <si>
    <t>Կրթության, մշակույթի, սպորտի և երիտասարդության հարցերի ,արտաքին կապերի , տուրիզմի բաժին</t>
  </si>
  <si>
    <t xml:space="preserve">Սոցիալական աջակցության և առողջապահության   հարցերի բաժին </t>
  </si>
  <si>
    <t>Իրավաբանական  բաժին</t>
  </si>
  <si>
    <t xml:space="preserve">Գլխավոր մասնագետ </t>
  </si>
  <si>
    <t xml:space="preserve">Առաջին կարգի մասնագետ </t>
  </si>
  <si>
    <t xml:space="preserve">Քարտուղարության, անձնակազմի կառավարման, հասարակայնության, տեղեկատվական տեխնոլոգիաների բաժին </t>
  </si>
  <si>
    <t>Աշխատակազմ (կառուցվածքային ստորաբաժանումների մեջ չներառված պաշտոններ)</t>
  </si>
  <si>
    <t>Առաջատար մասնագետ /1000-3000 բնակիչ /</t>
  </si>
  <si>
    <t>Առաջատար մասնագետ / 3000-4000 բնակիչ /</t>
  </si>
  <si>
    <t>Առաջին կարգի մասնագետ  /3000-4000 բնակիչ /</t>
  </si>
  <si>
    <t>Առաջին կարգի մասնագետ / զին ղեկ./</t>
  </si>
  <si>
    <t>ՏԵԽՆԻԿԱԿԱՆ ՍՊԱՍԱՐԿՈՒՄ ԻՐԱԿԱՆԱՑՆՈՂ ԱՆՁՆԱԿԱԶՄ</t>
  </si>
  <si>
    <t>Հավաքարար</t>
  </si>
  <si>
    <t>Գործավար</t>
  </si>
  <si>
    <t>Վարորդ</t>
  </si>
  <si>
    <t>Թեժ գծի զանգերի պատասխանատու</t>
  </si>
  <si>
    <t>Նկարահանող օպերատոր</t>
  </si>
  <si>
    <t>Տնտեսվար</t>
  </si>
  <si>
    <t>Հսկիչ տեսուչ</t>
  </si>
  <si>
    <t>ՔԱՂԱՔԱՑԻԱԿԱՆ ԱՇԽԱՏԱՆՔ ԻՐԱԿԱՆԱՑՆՈՂ ԱՆՁՆԱԿԱԶՄ</t>
  </si>
  <si>
    <t>Ցանցային  ադմինիստրատոր</t>
  </si>
  <si>
    <t>2</t>
  </si>
  <si>
    <t>Անասնաբույժ</t>
  </si>
  <si>
    <t>ԸՆԴԱՄԵՆԸ աշխատակազմ</t>
  </si>
  <si>
    <t>Տ  Ե  Ղ  Ե  Կ  Ա  Ն  Ք</t>
  </si>
  <si>
    <t xml:space="preserve">ՀՀ Արմավիրի մարզի 2024 թ.նախատեսվող աշխատավարձի ֆոնդերի վերաբերյալ` համայնքապետարանների աշխատակազմեր, ենթակա բյուջետային հիմնարկներ և ՀՈԱԿ-ներ </t>
  </si>
  <si>
    <t>հազ.դրամով</t>
  </si>
  <si>
    <t>ՓԱՐԱՔԱՐԻ ՀԱՄԱՅՆՔ</t>
  </si>
  <si>
    <t>Համայնքապետարանի աշխատավարձի ֆոնդը</t>
  </si>
  <si>
    <t>Ենթակա բյուջետային հիմնարկների աշխատավարձի ֆոնդը</t>
  </si>
  <si>
    <t>ՀՈԱԿ-ների աշխատավարձի ֆոնդը</t>
  </si>
  <si>
    <t>Նախկին ֆոնդը 2023թ.</t>
  </si>
  <si>
    <t>տարբերու.</t>
  </si>
  <si>
    <t>Փարաքարի համայնքապետարան</t>
  </si>
  <si>
    <t>«Բարեկարգում» տնօրինություն</t>
  </si>
  <si>
    <t>«Մշակույթ և երիտասարդություն» ՀՈԱԿ</t>
  </si>
  <si>
    <t>«Արվեստի դպրոց»ՀՈԱԿ</t>
  </si>
  <si>
    <t>«Փարաքարի մարզադպրոց»ՀՈԱԿ</t>
  </si>
  <si>
    <t>«Փարաքարի մանկապարտեզ» ՀՈԱԿ</t>
  </si>
  <si>
    <t>«Մերձավանի մանկապարտեզ» ՀՈԱԿ</t>
  </si>
  <si>
    <t>«Նորակերտի մանկապարտեզ» ՀՈԱԿ</t>
  </si>
  <si>
    <t>«Բաղրամյանի  մանկապարտեզ» ՀՈԱԿ</t>
  </si>
  <si>
    <t>«Մուսալեռի մանկապարտեզ» ՀՈԱԿ</t>
  </si>
  <si>
    <t>«Պտղունքի մանկապարտեզ» ՀՈԱԿ</t>
  </si>
  <si>
    <t>Ը ն դ ա մ ե ն ը</t>
  </si>
  <si>
    <t>Ընդամենն ամսական  աշխատավարձը</t>
  </si>
  <si>
    <t>Բուժքույր</t>
  </si>
  <si>
    <t>Օժանդակ բանվոր</t>
  </si>
  <si>
    <t xml:space="preserve">ՓԱՐԱՔԱՐ  ՀԱՄԱՅՆՔԻ &lt;&lt; ՓԱՐԱՔԱՐԻ ՄԱՆԿԱՊԱՐՏԵԶ&gt;&gt; ՀԱՄԱՅՆՔԱՅԻՆ ՈՉ ԱՌԵՎՏՐԱՅԻՆ ԿԱԶՄԱԿԵՐՊՈՒԹՅԱՆ                                                                        </t>
  </si>
  <si>
    <t>îÝûñ»Ý</t>
  </si>
  <si>
    <t>Ø»Ãá¹Çëï áõë. ·Íáí ïÝûñ»ÝÇ ï»Õ³Ï³É</t>
  </si>
  <si>
    <t>Գլխավոր հաշվապահ</t>
  </si>
  <si>
    <t>ºñ³ÅßïáõÃÛ³Ý ¹³ëïÇ³ñ³Ï</t>
  </si>
  <si>
    <t>¸³ëïÇ³ñ³Ï</t>
  </si>
  <si>
    <t>Դաստիարակի օգնական</t>
  </si>
  <si>
    <t xml:space="preserve">Ռուսաց լեզվի մանկավարժ </t>
  </si>
  <si>
    <t>Օտար լեզվի  (անգլերեն) մանկավարժ</t>
  </si>
  <si>
    <t>Ֆիզկուլտ հրահանգիչ</t>
  </si>
  <si>
    <t>Պարուսույց</t>
  </si>
  <si>
    <t>Խոհարար</t>
  </si>
  <si>
    <t>Խոհարարի օգնական</t>
  </si>
  <si>
    <t>Լվացարար</t>
  </si>
  <si>
    <t>Դռնապան</t>
  </si>
  <si>
    <t>Պահակ</t>
  </si>
  <si>
    <t xml:space="preserve">ՓԱՐԱՔԱՐ  ՀԱՄԱՅՆՔԻ &lt;&lt; ԹԱԻՐՈՎԻ  ՄԱՆԿԱՊԱՐՏԵԶ&gt;&gt;                                   </t>
  </si>
  <si>
    <t xml:space="preserve">Մեթոդիստ / ուս. գծով տնօրենի տեղակալ / </t>
  </si>
  <si>
    <t>Երաժշտության դաստիարակ</t>
  </si>
  <si>
    <t>Դաստիարակ</t>
  </si>
  <si>
    <t>Պահակ-այգեպան</t>
  </si>
  <si>
    <t xml:space="preserve">ՓԱՐԱՔԱՐ  ՀԱՄԱՅՆՔԻ ԱՅԳԵԿԻ ՄՆԱԿԱՊԱՐՏԵԶ                                                                        </t>
  </si>
  <si>
    <t>Երաժշտության դասիարակ</t>
  </si>
  <si>
    <t xml:space="preserve">ՀԱՅԱՍՏԱՆԻ ՀԱՆՐԱՊԵՏՈՒԹՅԱՆ  ՓԱՐԱՔԱՐ  ՀԱՄԱՅՆՔԻ  &lt;&lt; ՄԵՐՁԱՎԱՆԻ ՄԱՆԿԱՊԱՐՏԵԶ &gt;&gt; ՀԱՄԱՅՆՔԱՅԻՆ ՈՉ ԱՌԵՎՏՐԱՅԻՆ ԿԱԶՄԱԿԵՐՊՈՒԹՅՈՒՆ                                                                      </t>
  </si>
  <si>
    <t>Հավելված 5</t>
  </si>
  <si>
    <t>Հավելված 6</t>
  </si>
  <si>
    <t>2023թ.</t>
  </si>
  <si>
    <t>Տարբերություն  պակասեցում ( -)/ ավելացում (+)</t>
  </si>
  <si>
    <t xml:space="preserve">ՓԱՐԱՔԱՐ  ՀԱՄԱՅՆՔԻ  ՊՏՂՈՒՆՔԻ &lt;&lt; ՏԵՐ ԵՎ ՏԻԿԻՆ ՂԱԶԱՐՅԱՆՆԵՐԻ&gt;&gt; ԱՆՎԱՆ ՆԱԽԱԴՊՐՈՑԱԿԱՆ ՈՒՍՈՒՄՆԱԿԱՆ ՀԱՍՏԱՏՈՒԹՅՈՒՆ ՀԱՄԱՅՆՔԱՅԻՆ ՈՉ ԱՌԵՎՏՐԱՅԻՆ ԿԱԶՄԱԿԵՐՊՈՒԹՅԱՆ                                                                        </t>
  </si>
  <si>
    <t>Մեթոդիստ / ուս.գծով տնօրենի տեղակալ/</t>
  </si>
  <si>
    <t xml:space="preserve">ՓԱՐԱՔԱՐ  ՀԱՄԱՅՆՔԻ ՄՈՒՍԱԼԵՌԻ  &lt;&lt;  ՇԱՌԼ ԱԶՆԱՎՈՒՐԻ ԱՆՎԱՆ ՄԱՆԿԱՊԱՐՏԵԶ&gt;&gt;  ՀԱՄԱՅՆՔԱՅԻՆ ՈՉ ԱՌԵՎՏՐԱՅԻՆ ԿԱԶՄԱԿԵՐՊՈՒԹՅԱՆ                                                                        </t>
  </si>
  <si>
    <t>Եկամուտ</t>
  </si>
  <si>
    <t>Սուբսիդիա 2024</t>
  </si>
  <si>
    <t>Ընդ.տարեկան</t>
  </si>
  <si>
    <t>2023թվականի Դեկտեմբերի 15-ի</t>
  </si>
  <si>
    <t>N       -Ա որոշման</t>
  </si>
  <si>
    <t xml:space="preserve">ՓԱՐԱՔԱՐ  ՀԱՄԱՅՆՔԻ &lt;&lt; ՆՈՐԱԿԵՐՏԻ ՄԱՆԿԱՊԱՐՏԵԶ&gt;&gt; ՀԱՄԱՅՆՔԱՅԻՆ ՈՉ ԱՌԵՎՏՐԱՅԻՆ ԿԱԶՄԱԿԵՐՊՈՒԹՅԱՆ                                                                        </t>
  </si>
  <si>
    <t xml:space="preserve">ՓԱՐԱՔԱՐ  ՀԱՄԱՅՆՔԻ &lt;&lt; ԲԱՂՐԱՄՅԱՆԻ  ՄԱՆԿԱՊԱՐՏԵԶ&gt;&gt; ՀԱՄԱՅՆՔԱՅԻՆ ՈՉ ԱՌԵՎՏՐԱՅԻՆ ԿԱԶՄԱԿԵՐՊՈՒԹՅԱՆ                                                                        </t>
  </si>
  <si>
    <t>Հավելված 2</t>
  </si>
  <si>
    <t>&lt;&lt;Հավելված 1</t>
  </si>
  <si>
    <t xml:space="preserve">Հայաստանի Հանրապետության                                                                                         Արմավիրի  մարզի Փարաքար համայնքի ավագանու  2023 թվականի դեկտեմբերի 15 -ի թիվ   115   -Ա որոշման  </t>
  </si>
  <si>
    <t>&gt;&gt;.</t>
  </si>
  <si>
    <t>&lt;&lt;Հավելված 2</t>
  </si>
  <si>
    <t>&gt;&gt;:</t>
  </si>
  <si>
    <t>Հավելված 3</t>
  </si>
  <si>
    <t>&lt;&lt;Հավելված 3</t>
  </si>
  <si>
    <t>Հավելված  4</t>
  </si>
  <si>
    <t>&lt;&lt;Հավելված 4</t>
  </si>
  <si>
    <t>&lt;&lt;Հավելված 5</t>
  </si>
  <si>
    <t>&lt;&lt;Հավելված 6</t>
  </si>
  <si>
    <t xml:space="preserve">Հայաստանի Հանրապետության                                                                                         Արմավիրի  մարզի Փարաքար համայնքի ավագանու  2025 թվականի   փետրվարի 17  -ի թիվ    4  -Ա որոշման  </t>
  </si>
  <si>
    <t xml:space="preserve">Հայաստանի Հանրապետության                                                                                         Արմավիրի  մարզի Փարաքար համայնքի ավագանու  2025 թվականի   փետրվարի 17  -ի թիվ   4  -Ա որոշման  </t>
  </si>
  <si>
    <t xml:space="preserve">Հայաստանի Հանրապետության                                                                                         Արմավիրի  մարզի Փարաքար համայնքի ավագանու  2025 թվականի   փետրվարի 17  -ի թիվ  4  -Ա որոշման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</si>
</sst>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#,##0.00_р_."/>
    <numFmt numFmtId="166" formatCode="#,##0_р_."/>
    <numFmt numFmtId="167" formatCode="0.0"/>
    <numFmt numFmtId="168" formatCode="#,##0.0_р_."/>
    <numFmt numFmtId="169" formatCode="#,##0.0_ ;\-#,##0.0\ "/>
    <numFmt numFmtId="170" formatCode="_(* #,##0.0_);_(* \(#,##0.0\);_(* &quot;-&quot;_);_(@_)"/>
    <numFmt numFmtId="171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1"/>
      <name val="GHEA Grapalat"/>
      <family val="3"/>
    </font>
    <font>
      <sz val="11"/>
      <color indexed="8"/>
      <name val="GHEA Grapalat"/>
      <family val="3"/>
    </font>
    <font>
      <b/>
      <sz val="12"/>
      <name val="Arial LatArm"/>
      <family val="2"/>
    </font>
    <font>
      <sz val="10"/>
      <name val="Arial Armenian"/>
      <family val="2"/>
    </font>
    <font>
      <sz val="11"/>
      <color indexed="8"/>
      <name val="Calibri"/>
      <family val="2"/>
      <charset val="204"/>
    </font>
    <font>
      <b/>
      <sz val="12"/>
      <name val="Arial Armenian"/>
      <family val="2"/>
    </font>
    <font>
      <b/>
      <sz val="11"/>
      <color indexed="8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  <font>
      <sz val="8"/>
      <name val="GHEA Grapalat"/>
      <family val="3"/>
    </font>
    <font>
      <sz val="9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5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165" fontId="1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horizontal="center" vertical="center" wrapText="1"/>
    </xf>
    <xf numFmtId="170" fontId="6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9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7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167" fontId="5" fillId="0" borderId="20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0" fillId="0" borderId="0" xfId="0"/>
    <xf numFmtId="16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167" fontId="5" fillId="2" borderId="6" xfId="0" applyNumberFormat="1" applyFont="1" applyFill="1" applyBorder="1" applyAlignment="1">
      <alignment horizontal="center" vertical="center" wrapText="1"/>
    </xf>
    <xf numFmtId="167" fontId="5" fillId="2" borderId="7" xfId="0" applyNumberFormat="1" applyFont="1" applyFill="1" applyBorder="1" applyAlignment="1">
      <alignment horizontal="center"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49" fontId="14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4">
    <cellStyle name="Comma" xfId="1" builtinId="3"/>
    <cellStyle name="Comma 2" xfId="2" xr:uid="{00000000-0005-0000-0000-000000000000}"/>
    <cellStyle name="Comma 3" xfId="3" xr:uid="{52E0823E-D00C-4AAB-9D66-F94445663CE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opLeftCell="A11" workbookViewId="0">
      <selection activeCell="H19" sqref="H19"/>
    </sheetView>
  </sheetViews>
  <sheetFormatPr defaultRowHeight="16.5" x14ac:dyDescent="0.25"/>
  <cols>
    <col min="1" max="1" width="4.140625" style="97" customWidth="1"/>
    <col min="2" max="2" width="32" style="98" customWidth="1"/>
    <col min="3" max="3" width="10.28515625" style="113" customWidth="1"/>
    <col min="4" max="4" width="9.140625" style="97" customWidth="1"/>
    <col min="5" max="5" width="11.140625" style="97" customWidth="1"/>
    <col min="6" max="6" width="11.42578125" style="97" customWidth="1"/>
    <col min="7" max="7" width="10.42578125" style="97" customWidth="1"/>
    <col min="8" max="8" width="13.42578125" style="97" customWidth="1"/>
    <col min="9" max="9" width="12" style="97" hidden="1" customWidth="1"/>
    <col min="10" max="10" width="12.5703125" style="97" hidden="1" customWidth="1"/>
    <col min="11" max="256" width="9.140625" style="97"/>
    <col min="257" max="257" width="4.140625" style="97" customWidth="1"/>
    <col min="258" max="258" width="32" style="97" customWidth="1"/>
    <col min="259" max="259" width="10.28515625" style="97" customWidth="1"/>
    <col min="260" max="260" width="9.140625" style="97"/>
    <col min="261" max="261" width="11.140625" style="97" customWidth="1"/>
    <col min="262" max="262" width="11.42578125" style="97" customWidth="1"/>
    <col min="263" max="264" width="10.42578125" style="97" customWidth="1"/>
    <col min="265" max="512" width="9.140625" style="97"/>
    <col min="513" max="513" width="4.140625" style="97" customWidth="1"/>
    <col min="514" max="514" width="32" style="97" customWidth="1"/>
    <col min="515" max="515" width="10.28515625" style="97" customWidth="1"/>
    <col min="516" max="516" width="9.140625" style="97"/>
    <col min="517" max="517" width="11.140625" style="97" customWidth="1"/>
    <col min="518" max="518" width="11.42578125" style="97" customWidth="1"/>
    <col min="519" max="520" width="10.42578125" style="97" customWidth="1"/>
    <col min="521" max="768" width="9.140625" style="97"/>
    <col min="769" max="769" width="4.140625" style="97" customWidth="1"/>
    <col min="770" max="770" width="32" style="97" customWidth="1"/>
    <col min="771" max="771" width="10.28515625" style="97" customWidth="1"/>
    <col min="772" max="772" width="9.140625" style="97"/>
    <col min="773" max="773" width="11.140625" style="97" customWidth="1"/>
    <col min="774" max="774" width="11.42578125" style="97" customWidth="1"/>
    <col min="775" max="776" width="10.42578125" style="97" customWidth="1"/>
    <col min="777" max="1024" width="9.140625" style="97"/>
    <col min="1025" max="1025" width="4.140625" style="97" customWidth="1"/>
    <col min="1026" max="1026" width="32" style="97" customWidth="1"/>
    <col min="1027" max="1027" width="10.28515625" style="97" customWidth="1"/>
    <col min="1028" max="1028" width="9.140625" style="97"/>
    <col min="1029" max="1029" width="11.140625" style="97" customWidth="1"/>
    <col min="1030" max="1030" width="11.42578125" style="97" customWidth="1"/>
    <col min="1031" max="1032" width="10.42578125" style="97" customWidth="1"/>
    <col min="1033" max="1280" width="9.140625" style="97"/>
    <col min="1281" max="1281" width="4.140625" style="97" customWidth="1"/>
    <col min="1282" max="1282" width="32" style="97" customWidth="1"/>
    <col min="1283" max="1283" width="10.28515625" style="97" customWidth="1"/>
    <col min="1284" max="1284" width="9.140625" style="97"/>
    <col min="1285" max="1285" width="11.140625" style="97" customWidth="1"/>
    <col min="1286" max="1286" width="11.42578125" style="97" customWidth="1"/>
    <col min="1287" max="1288" width="10.42578125" style="97" customWidth="1"/>
    <col min="1289" max="1536" width="9.140625" style="97"/>
    <col min="1537" max="1537" width="4.140625" style="97" customWidth="1"/>
    <col min="1538" max="1538" width="32" style="97" customWidth="1"/>
    <col min="1539" max="1539" width="10.28515625" style="97" customWidth="1"/>
    <col min="1540" max="1540" width="9.140625" style="97"/>
    <col min="1541" max="1541" width="11.140625" style="97" customWidth="1"/>
    <col min="1542" max="1542" width="11.42578125" style="97" customWidth="1"/>
    <col min="1543" max="1544" width="10.42578125" style="97" customWidth="1"/>
    <col min="1545" max="1792" width="9.140625" style="97"/>
    <col min="1793" max="1793" width="4.140625" style="97" customWidth="1"/>
    <col min="1794" max="1794" width="32" style="97" customWidth="1"/>
    <col min="1795" max="1795" width="10.28515625" style="97" customWidth="1"/>
    <col min="1796" max="1796" width="9.140625" style="97"/>
    <col min="1797" max="1797" width="11.140625" style="97" customWidth="1"/>
    <col min="1798" max="1798" width="11.42578125" style="97" customWidth="1"/>
    <col min="1799" max="1800" width="10.42578125" style="97" customWidth="1"/>
    <col min="1801" max="2048" width="9.140625" style="97"/>
    <col min="2049" max="2049" width="4.140625" style="97" customWidth="1"/>
    <col min="2050" max="2050" width="32" style="97" customWidth="1"/>
    <col min="2051" max="2051" width="10.28515625" style="97" customWidth="1"/>
    <col min="2052" max="2052" width="9.140625" style="97"/>
    <col min="2053" max="2053" width="11.140625" style="97" customWidth="1"/>
    <col min="2054" max="2054" width="11.42578125" style="97" customWidth="1"/>
    <col min="2055" max="2056" width="10.42578125" style="97" customWidth="1"/>
    <col min="2057" max="2304" width="9.140625" style="97"/>
    <col min="2305" max="2305" width="4.140625" style="97" customWidth="1"/>
    <col min="2306" max="2306" width="32" style="97" customWidth="1"/>
    <col min="2307" max="2307" width="10.28515625" style="97" customWidth="1"/>
    <col min="2308" max="2308" width="9.140625" style="97"/>
    <col min="2309" max="2309" width="11.140625" style="97" customWidth="1"/>
    <col min="2310" max="2310" width="11.42578125" style="97" customWidth="1"/>
    <col min="2311" max="2312" width="10.42578125" style="97" customWidth="1"/>
    <col min="2313" max="2560" width="9.140625" style="97"/>
    <col min="2561" max="2561" width="4.140625" style="97" customWidth="1"/>
    <col min="2562" max="2562" width="32" style="97" customWidth="1"/>
    <col min="2563" max="2563" width="10.28515625" style="97" customWidth="1"/>
    <col min="2564" max="2564" width="9.140625" style="97"/>
    <col min="2565" max="2565" width="11.140625" style="97" customWidth="1"/>
    <col min="2566" max="2566" width="11.42578125" style="97" customWidth="1"/>
    <col min="2567" max="2568" width="10.42578125" style="97" customWidth="1"/>
    <col min="2569" max="2816" width="9.140625" style="97"/>
    <col min="2817" max="2817" width="4.140625" style="97" customWidth="1"/>
    <col min="2818" max="2818" width="32" style="97" customWidth="1"/>
    <col min="2819" max="2819" width="10.28515625" style="97" customWidth="1"/>
    <col min="2820" max="2820" width="9.140625" style="97"/>
    <col min="2821" max="2821" width="11.140625" style="97" customWidth="1"/>
    <col min="2822" max="2822" width="11.42578125" style="97" customWidth="1"/>
    <col min="2823" max="2824" width="10.42578125" style="97" customWidth="1"/>
    <col min="2825" max="3072" width="9.140625" style="97"/>
    <col min="3073" max="3073" width="4.140625" style="97" customWidth="1"/>
    <col min="3074" max="3074" width="32" style="97" customWidth="1"/>
    <col min="3075" max="3075" width="10.28515625" style="97" customWidth="1"/>
    <col min="3076" max="3076" width="9.140625" style="97"/>
    <col min="3077" max="3077" width="11.140625" style="97" customWidth="1"/>
    <col min="3078" max="3078" width="11.42578125" style="97" customWidth="1"/>
    <col min="3079" max="3080" width="10.42578125" style="97" customWidth="1"/>
    <col min="3081" max="3328" width="9.140625" style="97"/>
    <col min="3329" max="3329" width="4.140625" style="97" customWidth="1"/>
    <col min="3330" max="3330" width="32" style="97" customWidth="1"/>
    <col min="3331" max="3331" width="10.28515625" style="97" customWidth="1"/>
    <col min="3332" max="3332" width="9.140625" style="97"/>
    <col min="3333" max="3333" width="11.140625" style="97" customWidth="1"/>
    <col min="3334" max="3334" width="11.42578125" style="97" customWidth="1"/>
    <col min="3335" max="3336" width="10.42578125" style="97" customWidth="1"/>
    <col min="3337" max="3584" width="9.140625" style="97"/>
    <col min="3585" max="3585" width="4.140625" style="97" customWidth="1"/>
    <col min="3586" max="3586" width="32" style="97" customWidth="1"/>
    <col min="3587" max="3587" width="10.28515625" style="97" customWidth="1"/>
    <col min="3588" max="3588" width="9.140625" style="97"/>
    <col min="3589" max="3589" width="11.140625" style="97" customWidth="1"/>
    <col min="3590" max="3590" width="11.42578125" style="97" customWidth="1"/>
    <col min="3591" max="3592" width="10.42578125" style="97" customWidth="1"/>
    <col min="3593" max="3840" width="9.140625" style="97"/>
    <col min="3841" max="3841" width="4.140625" style="97" customWidth="1"/>
    <col min="3842" max="3842" width="32" style="97" customWidth="1"/>
    <col min="3843" max="3843" width="10.28515625" style="97" customWidth="1"/>
    <col min="3844" max="3844" width="9.140625" style="97"/>
    <col min="3845" max="3845" width="11.140625" style="97" customWidth="1"/>
    <col min="3846" max="3846" width="11.42578125" style="97" customWidth="1"/>
    <col min="3847" max="3848" width="10.42578125" style="97" customWidth="1"/>
    <col min="3849" max="4096" width="9.140625" style="97"/>
    <col min="4097" max="4097" width="4.140625" style="97" customWidth="1"/>
    <col min="4098" max="4098" width="32" style="97" customWidth="1"/>
    <col min="4099" max="4099" width="10.28515625" style="97" customWidth="1"/>
    <col min="4100" max="4100" width="9.140625" style="97"/>
    <col min="4101" max="4101" width="11.140625" style="97" customWidth="1"/>
    <col min="4102" max="4102" width="11.42578125" style="97" customWidth="1"/>
    <col min="4103" max="4104" width="10.42578125" style="97" customWidth="1"/>
    <col min="4105" max="4352" width="9.140625" style="97"/>
    <col min="4353" max="4353" width="4.140625" style="97" customWidth="1"/>
    <col min="4354" max="4354" width="32" style="97" customWidth="1"/>
    <col min="4355" max="4355" width="10.28515625" style="97" customWidth="1"/>
    <col min="4356" max="4356" width="9.140625" style="97"/>
    <col min="4357" max="4357" width="11.140625" style="97" customWidth="1"/>
    <col min="4358" max="4358" width="11.42578125" style="97" customWidth="1"/>
    <col min="4359" max="4360" width="10.42578125" style="97" customWidth="1"/>
    <col min="4361" max="4608" width="9.140625" style="97"/>
    <col min="4609" max="4609" width="4.140625" style="97" customWidth="1"/>
    <col min="4610" max="4610" width="32" style="97" customWidth="1"/>
    <col min="4611" max="4611" width="10.28515625" style="97" customWidth="1"/>
    <col min="4612" max="4612" width="9.140625" style="97"/>
    <col min="4613" max="4613" width="11.140625" style="97" customWidth="1"/>
    <col min="4614" max="4614" width="11.42578125" style="97" customWidth="1"/>
    <col min="4615" max="4616" width="10.42578125" style="97" customWidth="1"/>
    <col min="4617" max="4864" width="9.140625" style="97"/>
    <col min="4865" max="4865" width="4.140625" style="97" customWidth="1"/>
    <col min="4866" max="4866" width="32" style="97" customWidth="1"/>
    <col min="4867" max="4867" width="10.28515625" style="97" customWidth="1"/>
    <col min="4868" max="4868" width="9.140625" style="97"/>
    <col min="4869" max="4869" width="11.140625" style="97" customWidth="1"/>
    <col min="4870" max="4870" width="11.42578125" style="97" customWidth="1"/>
    <col min="4871" max="4872" width="10.42578125" style="97" customWidth="1"/>
    <col min="4873" max="5120" width="9.140625" style="97"/>
    <col min="5121" max="5121" width="4.140625" style="97" customWidth="1"/>
    <col min="5122" max="5122" width="32" style="97" customWidth="1"/>
    <col min="5123" max="5123" width="10.28515625" style="97" customWidth="1"/>
    <col min="5124" max="5124" width="9.140625" style="97"/>
    <col min="5125" max="5125" width="11.140625" style="97" customWidth="1"/>
    <col min="5126" max="5126" width="11.42578125" style="97" customWidth="1"/>
    <col min="5127" max="5128" width="10.42578125" style="97" customWidth="1"/>
    <col min="5129" max="5376" width="9.140625" style="97"/>
    <col min="5377" max="5377" width="4.140625" style="97" customWidth="1"/>
    <col min="5378" max="5378" width="32" style="97" customWidth="1"/>
    <col min="5379" max="5379" width="10.28515625" style="97" customWidth="1"/>
    <col min="5380" max="5380" width="9.140625" style="97"/>
    <col min="5381" max="5381" width="11.140625" style="97" customWidth="1"/>
    <col min="5382" max="5382" width="11.42578125" style="97" customWidth="1"/>
    <col min="5383" max="5384" width="10.42578125" style="97" customWidth="1"/>
    <col min="5385" max="5632" width="9.140625" style="97"/>
    <col min="5633" max="5633" width="4.140625" style="97" customWidth="1"/>
    <col min="5634" max="5634" width="32" style="97" customWidth="1"/>
    <col min="5635" max="5635" width="10.28515625" style="97" customWidth="1"/>
    <col min="5636" max="5636" width="9.140625" style="97"/>
    <col min="5637" max="5637" width="11.140625" style="97" customWidth="1"/>
    <col min="5638" max="5638" width="11.42578125" style="97" customWidth="1"/>
    <col min="5639" max="5640" width="10.42578125" style="97" customWidth="1"/>
    <col min="5641" max="5888" width="9.140625" style="97"/>
    <col min="5889" max="5889" width="4.140625" style="97" customWidth="1"/>
    <col min="5890" max="5890" width="32" style="97" customWidth="1"/>
    <col min="5891" max="5891" width="10.28515625" style="97" customWidth="1"/>
    <col min="5892" max="5892" width="9.140625" style="97"/>
    <col min="5893" max="5893" width="11.140625" style="97" customWidth="1"/>
    <col min="5894" max="5894" width="11.42578125" style="97" customWidth="1"/>
    <col min="5895" max="5896" width="10.42578125" style="97" customWidth="1"/>
    <col min="5897" max="6144" width="9.140625" style="97"/>
    <col min="6145" max="6145" width="4.140625" style="97" customWidth="1"/>
    <col min="6146" max="6146" width="32" style="97" customWidth="1"/>
    <col min="6147" max="6147" width="10.28515625" style="97" customWidth="1"/>
    <col min="6148" max="6148" width="9.140625" style="97"/>
    <col min="6149" max="6149" width="11.140625" style="97" customWidth="1"/>
    <col min="6150" max="6150" width="11.42578125" style="97" customWidth="1"/>
    <col min="6151" max="6152" width="10.42578125" style="97" customWidth="1"/>
    <col min="6153" max="6400" width="9.140625" style="97"/>
    <col min="6401" max="6401" width="4.140625" style="97" customWidth="1"/>
    <col min="6402" max="6402" width="32" style="97" customWidth="1"/>
    <col min="6403" max="6403" width="10.28515625" style="97" customWidth="1"/>
    <col min="6404" max="6404" width="9.140625" style="97"/>
    <col min="6405" max="6405" width="11.140625" style="97" customWidth="1"/>
    <col min="6406" max="6406" width="11.42578125" style="97" customWidth="1"/>
    <col min="6407" max="6408" width="10.42578125" style="97" customWidth="1"/>
    <col min="6409" max="6656" width="9.140625" style="97"/>
    <col min="6657" max="6657" width="4.140625" style="97" customWidth="1"/>
    <col min="6658" max="6658" width="32" style="97" customWidth="1"/>
    <col min="6659" max="6659" width="10.28515625" style="97" customWidth="1"/>
    <col min="6660" max="6660" width="9.140625" style="97"/>
    <col min="6661" max="6661" width="11.140625" style="97" customWidth="1"/>
    <col min="6662" max="6662" width="11.42578125" style="97" customWidth="1"/>
    <col min="6663" max="6664" width="10.42578125" style="97" customWidth="1"/>
    <col min="6665" max="6912" width="9.140625" style="97"/>
    <col min="6913" max="6913" width="4.140625" style="97" customWidth="1"/>
    <col min="6914" max="6914" width="32" style="97" customWidth="1"/>
    <col min="6915" max="6915" width="10.28515625" style="97" customWidth="1"/>
    <col min="6916" max="6916" width="9.140625" style="97"/>
    <col min="6917" max="6917" width="11.140625" style="97" customWidth="1"/>
    <col min="6918" max="6918" width="11.42578125" style="97" customWidth="1"/>
    <col min="6919" max="6920" width="10.42578125" style="97" customWidth="1"/>
    <col min="6921" max="7168" width="9.140625" style="97"/>
    <col min="7169" max="7169" width="4.140625" style="97" customWidth="1"/>
    <col min="7170" max="7170" width="32" style="97" customWidth="1"/>
    <col min="7171" max="7171" width="10.28515625" style="97" customWidth="1"/>
    <col min="7172" max="7172" width="9.140625" style="97"/>
    <col min="7173" max="7173" width="11.140625" style="97" customWidth="1"/>
    <col min="7174" max="7174" width="11.42578125" style="97" customWidth="1"/>
    <col min="7175" max="7176" width="10.42578125" style="97" customWidth="1"/>
    <col min="7177" max="7424" width="9.140625" style="97"/>
    <col min="7425" max="7425" width="4.140625" style="97" customWidth="1"/>
    <col min="7426" max="7426" width="32" style="97" customWidth="1"/>
    <col min="7427" max="7427" width="10.28515625" style="97" customWidth="1"/>
    <col min="7428" max="7428" width="9.140625" style="97"/>
    <col min="7429" max="7429" width="11.140625" style="97" customWidth="1"/>
    <col min="7430" max="7430" width="11.42578125" style="97" customWidth="1"/>
    <col min="7431" max="7432" width="10.42578125" style="97" customWidth="1"/>
    <col min="7433" max="7680" width="9.140625" style="97"/>
    <col min="7681" max="7681" width="4.140625" style="97" customWidth="1"/>
    <col min="7682" max="7682" width="32" style="97" customWidth="1"/>
    <col min="7683" max="7683" width="10.28515625" style="97" customWidth="1"/>
    <col min="7684" max="7684" width="9.140625" style="97"/>
    <col min="7685" max="7685" width="11.140625" style="97" customWidth="1"/>
    <col min="7686" max="7686" width="11.42578125" style="97" customWidth="1"/>
    <col min="7687" max="7688" width="10.42578125" style="97" customWidth="1"/>
    <col min="7689" max="7936" width="9.140625" style="97"/>
    <col min="7937" max="7937" width="4.140625" style="97" customWidth="1"/>
    <col min="7938" max="7938" width="32" style="97" customWidth="1"/>
    <col min="7939" max="7939" width="10.28515625" style="97" customWidth="1"/>
    <col min="7940" max="7940" width="9.140625" style="97"/>
    <col min="7941" max="7941" width="11.140625" style="97" customWidth="1"/>
    <col min="7942" max="7942" width="11.42578125" style="97" customWidth="1"/>
    <col min="7943" max="7944" width="10.42578125" style="97" customWidth="1"/>
    <col min="7945" max="8192" width="9.140625" style="97"/>
    <col min="8193" max="8193" width="4.140625" style="97" customWidth="1"/>
    <col min="8194" max="8194" width="32" style="97" customWidth="1"/>
    <col min="8195" max="8195" width="10.28515625" style="97" customWidth="1"/>
    <col min="8196" max="8196" width="9.140625" style="97"/>
    <col min="8197" max="8197" width="11.140625" style="97" customWidth="1"/>
    <col min="8198" max="8198" width="11.42578125" style="97" customWidth="1"/>
    <col min="8199" max="8200" width="10.42578125" style="97" customWidth="1"/>
    <col min="8201" max="8448" width="9.140625" style="97"/>
    <col min="8449" max="8449" width="4.140625" style="97" customWidth="1"/>
    <col min="8450" max="8450" width="32" style="97" customWidth="1"/>
    <col min="8451" max="8451" width="10.28515625" style="97" customWidth="1"/>
    <col min="8452" max="8452" width="9.140625" style="97"/>
    <col min="8453" max="8453" width="11.140625" style="97" customWidth="1"/>
    <col min="8454" max="8454" width="11.42578125" style="97" customWidth="1"/>
    <col min="8455" max="8456" width="10.42578125" style="97" customWidth="1"/>
    <col min="8457" max="8704" width="9.140625" style="97"/>
    <col min="8705" max="8705" width="4.140625" style="97" customWidth="1"/>
    <col min="8706" max="8706" width="32" style="97" customWidth="1"/>
    <col min="8707" max="8707" width="10.28515625" style="97" customWidth="1"/>
    <col min="8708" max="8708" width="9.140625" style="97"/>
    <col min="8709" max="8709" width="11.140625" style="97" customWidth="1"/>
    <col min="8710" max="8710" width="11.42578125" style="97" customWidth="1"/>
    <col min="8711" max="8712" width="10.42578125" style="97" customWidth="1"/>
    <col min="8713" max="8960" width="9.140625" style="97"/>
    <col min="8961" max="8961" width="4.140625" style="97" customWidth="1"/>
    <col min="8962" max="8962" width="32" style="97" customWidth="1"/>
    <col min="8963" max="8963" width="10.28515625" style="97" customWidth="1"/>
    <col min="8964" max="8964" width="9.140625" style="97"/>
    <col min="8965" max="8965" width="11.140625" style="97" customWidth="1"/>
    <col min="8966" max="8966" width="11.42578125" style="97" customWidth="1"/>
    <col min="8967" max="8968" width="10.42578125" style="97" customWidth="1"/>
    <col min="8969" max="9216" width="9.140625" style="97"/>
    <col min="9217" max="9217" width="4.140625" style="97" customWidth="1"/>
    <col min="9218" max="9218" width="32" style="97" customWidth="1"/>
    <col min="9219" max="9219" width="10.28515625" style="97" customWidth="1"/>
    <col min="9220" max="9220" width="9.140625" style="97"/>
    <col min="9221" max="9221" width="11.140625" style="97" customWidth="1"/>
    <col min="9222" max="9222" width="11.42578125" style="97" customWidth="1"/>
    <col min="9223" max="9224" width="10.42578125" style="97" customWidth="1"/>
    <col min="9225" max="9472" width="9.140625" style="97"/>
    <col min="9473" max="9473" width="4.140625" style="97" customWidth="1"/>
    <col min="9474" max="9474" width="32" style="97" customWidth="1"/>
    <col min="9475" max="9475" width="10.28515625" style="97" customWidth="1"/>
    <col min="9476" max="9476" width="9.140625" style="97"/>
    <col min="9477" max="9477" width="11.140625" style="97" customWidth="1"/>
    <col min="9478" max="9478" width="11.42578125" style="97" customWidth="1"/>
    <col min="9479" max="9480" width="10.42578125" style="97" customWidth="1"/>
    <col min="9481" max="9728" width="9.140625" style="97"/>
    <col min="9729" max="9729" width="4.140625" style="97" customWidth="1"/>
    <col min="9730" max="9730" width="32" style="97" customWidth="1"/>
    <col min="9731" max="9731" width="10.28515625" style="97" customWidth="1"/>
    <col min="9732" max="9732" width="9.140625" style="97"/>
    <col min="9733" max="9733" width="11.140625" style="97" customWidth="1"/>
    <col min="9734" max="9734" width="11.42578125" style="97" customWidth="1"/>
    <col min="9735" max="9736" width="10.42578125" style="97" customWidth="1"/>
    <col min="9737" max="9984" width="9.140625" style="97"/>
    <col min="9985" max="9985" width="4.140625" style="97" customWidth="1"/>
    <col min="9986" max="9986" width="32" style="97" customWidth="1"/>
    <col min="9987" max="9987" width="10.28515625" style="97" customWidth="1"/>
    <col min="9988" max="9988" width="9.140625" style="97"/>
    <col min="9989" max="9989" width="11.140625" style="97" customWidth="1"/>
    <col min="9990" max="9990" width="11.42578125" style="97" customWidth="1"/>
    <col min="9991" max="9992" width="10.42578125" style="97" customWidth="1"/>
    <col min="9993" max="10240" width="9.140625" style="97"/>
    <col min="10241" max="10241" width="4.140625" style="97" customWidth="1"/>
    <col min="10242" max="10242" width="32" style="97" customWidth="1"/>
    <col min="10243" max="10243" width="10.28515625" style="97" customWidth="1"/>
    <col min="10244" max="10244" width="9.140625" style="97"/>
    <col min="10245" max="10245" width="11.140625" style="97" customWidth="1"/>
    <col min="10246" max="10246" width="11.42578125" style="97" customWidth="1"/>
    <col min="10247" max="10248" width="10.42578125" style="97" customWidth="1"/>
    <col min="10249" max="10496" width="9.140625" style="97"/>
    <col min="10497" max="10497" width="4.140625" style="97" customWidth="1"/>
    <col min="10498" max="10498" width="32" style="97" customWidth="1"/>
    <col min="10499" max="10499" width="10.28515625" style="97" customWidth="1"/>
    <col min="10500" max="10500" width="9.140625" style="97"/>
    <col min="10501" max="10501" width="11.140625" style="97" customWidth="1"/>
    <col min="10502" max="10502" width="11.42578125" style="97" customWidth="1"/>
    <col min="10503" max="10504" width="10.42578125" style="97" customWidth="1"/>
    <col min="10505" max="10752" width="9.140625" style="97"/>
    <col min="10753" max="10753" width="4.140625" style="97" customWidth="1"/>
    <col min="10754" max="10754" width="32" style="97" customWidth="1"/>
    <col min="10755" max="10755" width="10.28515625" style="97" customWidth="1"/>
    <col min="10756" max="10756" width="9.140625" style="97"/>
    <col min="10757" max="10757" width="11.140625" style="97" customWidth="1"/>
    <col min="10758" max="10758" width="11.42578125" style="97" customWidth="1"/>
    <col min="10759" max="10760" width="10.42578125" style="97" customWidth="1"/>
    <col min="10761" max="11008" width="9.140625" style="97"/>
    <col min="11009" max="11009" width="4.140625" style="97" customWidth="1"/>
    <col min="11010" max="11010" width="32" style="97" customWidth="1"/>
    <col min="11011" max="11011" width="10.28515625" style="97" customWidth="1"/>
    <col min="11012" max="11012" width="9.140625" style="97"/>
    <col min="11013" max="11013" width="11.140625" style="97" customWidth="1"/>
    <col min="11014" max="11014" width="11.42578125" style="97" customWidth="1"/>
    <col min="11015" max="11016" width="10.42578125" style="97" customWidth="1"/>
    <col min="11017" max="11264" width="9.140625" style="97"/>
    <col min="11265" max="11265" width="4.140625" style="97" customWidth="1"/>
    <col min="11266" max="11266" width="32" style="97" customWidth="1"/>
    <col min="11267" max="11267" width="10.28515625" style="97" customWidth="1"/>
    <col min="11268" max="11268" width="9.140625" style="97"/>
    <col min="11269" max="11269" width="11.140625" style="97" customWidth="1"/>
    <col min="11270" max="11270" width="11.42578125" style="97" customWidth="1"/>
    <col min="11271" max="11272" width="10.42578125" style="97" customWidth="1"/>
    <col min="11273" max="11520" width="9.140625" style="97"/>
    <col min="11521" max="11521" width="4.140625" style="97" customWidth="1"/>
    <col min="11522" max="11522" width="32" style="97" customWidth="1"/>
    <col min="11523" max="11523" width="10.28515625" style="97" customWidth="1"/>
    <col min="11524" max="11524" width="9.140625" style="97"/>
    <col min="11525" max="11525" width="11.140625" style="97" customWidth="1"/>
    <col min="11526" max="11526" width="11.42578125" style="97" customWidth="1"/>
    <col min="11527" max="11528" width="10.42578125" style="97" customWidth="1"/>
    <col min="11529" max="11776" width="9.140625" style="97"/>
    <col min="11777" max="11777" width="4.140625" style="97" customWidth="1"/>
    <col min="11778" max="11778" width="32" style="97" customWidth="1"/>
    <col min="11779" max="11779" width="10.28515625" style="97" customWidth="1"/>
    <col min="11780" max="11780" width="9.140625" style="97"/>
    <col min="11781" max="11781" width="11.140625" style="97" customWidth="1"/>
    <col min="11782" max="11782" width="11.42578125" style="97" customWidth="1"/>
    <col min="11783" max="11784" width="10.42578125" style="97" customWidth="1"/>
    <col min="11785" max="12032" width="9.140625" style="97"/>
    <col min="12033" max="12033" width="4.140625" style="97" customWidth="1"/>
    <col min="12034" max="12034" width="32" style="97" customWidth="1"/>
    <col min="12035" max="12035" width="10.28515625" style="97" customWidth="1"/>
    <col min="12036" max="12036" width="9.140625" style="97"/>
    <col min="12037" max="12037" width="11.140625" style="97" customWidth="1"/>
    <col min="12038" max="12038" width="11.42578125" style="97" customWidth="1"/>
    <col min="12039" max="12040" width="10.42578125" style="97" customWidth="1"/>
    <col min="12041" max="12288" width="9.140625" style="97"/>
    <col min="12289" max="12289" width="4.140625" style="97" customWidth="1"/>
    <col min="12290" max="12290" width="32" style="97" customWidth="1"/>
    <col min="12291" max="12291" width="10.28515625" style="97" customWidth="1"/>
    <col min="12292" max="12292" width="9.140625" style="97"/>
    <col min="12293" max="12293" width="11.140625" style="97" customWidth="1"/>
    <col min="12294" max="12294" width="11.42578125" style="97" customWidth="1"/>
    <col min="12295" max="12296" width="10.42578125" style="97" customWidth="1"/>
    <col min="12297" max="12544" width="9.140625" style="97"/>
    <col min="12545" max="12545" width="4.140625" style="97" customWidth="1"/>
    <col min="12546" max="12546" width="32" style="97" customWidth="1"/>
    <col min="12547" max="12547" width="10.28515625" style="97" customWidth="1"/>
    <col min="12548" max="12548" width="9.140625" style="97"/>
    <col min="12549" max="12549" width="11.140625" style="97" customWidth="1"/>
    <col min="12550" max="12550" width="11.42578125" style="97" customWidth="1"/>
    <col min="12551" max="12552" width="10.42578125" style="97" customWidth="1"/>
    <col min="12553" max="12800" width="9.140625" style="97"/>
    <col min="12801" max="12801" width="4.140625" style="97" customWidth="1"/>
    <col min="12802" max="12802" width="32" style="97" customWidth="1"/>
    <col min="12803" max="12803" width="10.28515625" style="97" customWidth="1"/>
    <col min="12804" max="12804" width="9.140625" style="97"/>
    <col min="12805" max="12805" width="11.140625" style="97" customWidth="1"/>
    <col min="12806" max="12806" width="11.42578125" style="97" customWidth="1"/>
    <col min="12807" max="12808" width="10.42578125" style="97" customWidth="1"/>
    <col min="12809" max="13056" width="9.140625" style="97"/>
    <col min="13057" max="13057" width="4.140625" style="97" customWidth="1"/>
    <col min="13058" max="13058" width="32" style="97" customWidth="1"/>
    <col min="13059" max="13059" width="10.28515625" style="97" customWidth="1"/>
    <col min="13060" max="13060" width="9.140625" style="97"/>
    <col min="13061" max="13061" width="11.140625" style="97" customWidth="1"/>
    <col min="13062" max="13062" width="11.42578125" style="97" customWidth="1"/>
    <col min="13063" max="13064" width="10.42578125" style="97" customWidth="1"/>
    <col min="13065" max="13312" width="9.140625" style="97"/>
    <col min="13313" max="13313" width="4.140625" style="97" customWidth="1"/>
    <col min="13314" max="13314" width="32" style="97" customWidth="1"/>
    <col min="13315" max="13315" width="10.28515625" style="97" customWidth="1"/>
    <col min="13316" max="13316" width="9.140625" style="97"/>
    <col min="13317" max="13317" width="11.140625" style="97" customWidth="1"/>
    <col min="13318" max="13318" width="11.42578125" style="97" customWidth="1"/>
    <col min="13319" max="13320" width="10.42578125" style="97" customWidth="1"/>
    <col min="13321" max="13568" width="9.140625" style="97"/>
    <col min="13569" max="13569" width="4.140625" style="97" customWidth="1"/>
    <col min="13570" max="13570" width="32" style="97" customWidth="1"/>
    <col min="13571" max="13571" width="10.28515625" style="97" customWidth="1"/>
    <col min="13572" max="13572" width="9.140625" style="97"/>
    <col min="13573" max="13573" width="11.140625" style="97" customWidth="1"/>
    <col min="13574" max="13574" width="11.42578125" style="97" customWidth="1"/>
    <col min="13575" max="13576" width="10.42578125" style="97" customWidth="1"/>
    <col min="13577" max="13824" width="9.140625" style="97"/>
    <col min="13825" max="13825" width="4.140625" style="97" customWidth="1"/>
    <col min="13826" max="13826" width="32" style="97" customWidth="1"/>
    <col min="13827" max="13827" width="10.28515625" style="97" customWidth="1"/>
    <col min="13828" max="13828" width="9.140625" style="97"/>
    <col min="13829" max="13829" width="11.140625" style="97" customWidth="1"/>
    <col min="13830" max="13830" width="11.42578125" style="97" customWidth="1"/>
    <col min="13831" max="13832" width="10.42578125" style="97" customWidth="1"/>
    <col min="13833" max="14080" width="9.140625" style="97"/>
    <col min="14081" max="14081" width="4.140625" style="97" customWidth="1"/>
    <col min="14082" max="14082" width="32" style="97" customWidth="1"/>
    <col min="14083" max="14083" width="10.28515625" style="97" customWidth="1"/>
    <col min="14084" max="14084" width="9.140625" style="97"/>
    <col min="14085" max="14085" width="11.140625" style="97" customWidth="1"/>
    <col min="14086" max="14086" width="11.42578125" style="97" customWidth="1"/>
    <col min="14087" max="14088" width="10.42578125" style="97" customWidth="1"/>
    <col min="14089" max="14336" width="9.140625" style="97"/>
    <col min="14337" max="14337" width="4.140625" style="97" customWidth="1"/>
    <col min="14338" max="14338" width="32" style="97" customWidth="1"/>
    <col min="14339" max="14339" width="10.28515625" style="97" customWidth="1"/>
    <col min="14340" max="14340" width="9.140625" style="97"/>
    <col min="14341" max="14341" width="11.140625" style="97" customWidth="1"/>
    <col min="14342" max="14342" width="11.42578125" style="97" customWidth="1"/>
    <col min="14343" max="14344" width="10.42578125" style="97" customWidth="1"/>
    <col min="14345" max="14592" width="9.140625" style="97"/>
    <col min="14593" max="14593" width="4.140625" style="97" customWidth="1"/>
    <col min="14594" max="14594" width="32" style="97" customWidth="1"/>
    <col min="14595" max="14595" width="10.28515625" style="97" customWidth="1"/>
    <col min="14596" max="14596" width="9.140625" style="97"/>
    <col min="14597" max="14597" width="11.140625" style="97" customWidth="1"/>
    <col min="14598" max="14598" width="11.42578125" style="97" customWidth="1"/>
    <col min="14599" max="14600" width="10.42578125" style="97" customWidth="1"/>
    <col min="14601" max="14848" width="9.140625" style="97"/>
    <col min="14849" max="14849" width="4.140625" style="97" customWidth="1"/>
    <col min="14850" max="14850" width="32" style="97" customWidth="1"/>
    <col min="14851" max="14851" width="10.28515625" style="97" customWidth="1"/>
    <col min="14852" max="14852" width="9.140625" style="97"/>
    <col min="14853" max="14853" width="11.140625" style="97" customWidth="1"/>
    <col min="14854" max="14854" width="11.42578125" style="97" customWidth="1"/>
    <col min="14855" max="14856" width="10.42578125" style="97" customWidth="1"/>
    <col min="14857" max="15104" width="9.140625" style="97"/>
    <col min="15105" max="15105" width="4.140625" style="97" customWidth="1"/>
    <col min="15106" max="15106" width="32" style="97" customWidth="1"/>
    <col min="15107" max="15107" width="10.28515625" style="97" customWidth="1"/>
    <col min="15108" max="15108" width="9.140625" style="97"/>
    <col min="15109" max="15109" width="11.140625" style="97" customWidth="1"/>
    <col min="15110" max="15110" width="11.42578125" style="97" customWidth="1"/>
    <col min="15111" max="15112" width="10.42578125" style="97" customWidth="1"/>
    <col min="15113" max="15360" width="9.140625" style="97"/>
    <col min="15361" max="15361" width="4.140625" style="97" customWidth="1"/>
    <col min="15362" max="15362" width="32" style="97" customWidth="1"/>
    <col min="15363" max="15363" width="10.28515625" style="97" customWidth="1"/>
    <col min="15364" max="15364" width="9.140625" style="97"/>
    <col min="15365" max="15365" width="11.140625" style="97" customWidth="1"/>
    <col min="15366" max="15366" width="11.42578125" style="97" customWidth="1"/>
    <col min="15367" max="15368" width="10.42578125" style="97" customWidth="1"/>
    <col min="15369" max="15616" width="9.140625" style="97"/>
    <col min="15617" max="15617" width="4.140625" style="97" customWidth="1"/>
    <col min="15618" max="15618" width="32" style="97" customWidth="1"/>
    <col min="15619" max="15619" width="10.28515625" style="97" customWidth="1"/>
    <col min="15620" max="15620" width="9.140625" style="97"/>
    <col min="15621" max="15621" width="11.140625" style="97" customWidth="1"/>
    <col min="15622" max="15622" width="11.42578125" style="97" customWidth="1"/>
    <col min="15623" max="15624" width="10.42578125" style="97" customWidth="1"/>
    <col min="15625" max="15872" width="9.140625" style="97"/>
    <col min="15873" max="15873" width="4.140625" style="97" customWidth="1"/>
    <col min="15874" max="15874" width="32" style="97" customWidth="1"/>
    <col min="15875" max="15875" width="10.28515625" style="97" customWidth="1"/>
    <col min="15876" max="15876" width="9.140625" style="97"/>
    <col min="15877" max="15877" width="11.140625" style="97" customWidth="1"/>
    <col min="15878" max="15878" width="11.42578125" style="97" customWidth="1"/>
    <col min="15879" max="15880" width="10.42578125" style="97" customWidth="1"/>
    <col min="15881" max="16128" width="9.140625" style="97"/>
    <col min="16129" max="16129" width="4.140625" style="97" customWidth="1"/>
    <col min="16130" max="16130" width="32" style="97" customWidth="1"/>
    <col min="16131" max="16131" width="10.28515625" style="97" customWidth="1"/>
    <col min="16132" max="16132" width="9.140625" style="97"/>
    <col min="16133" max="16133" width="11.140625" style="97" customWidth="1"/>
    <col min="16134" max="16134" width="11.42578125" style="97" customWidth="1"/>
    <col min="16135" max="16136" width="10.42578125" style="97" customWidth="1"/>
    <col min="16137" max="16384" width="9.140625" style="97"/>
  </cols>
  <sheetData>
    <row r="1" spans="1:10" x14ac:dyDescent="0.25">
      <c r="B1" s="151" t="s">
        <v>68</v>
      </c>
      <c r="C1" s="151"/>
      <c r="D1" s="151"/>
      <c r="E1" s="151"/>
      <c r="F1" s="151"/>
      <c r="G1" s="151"/>
      <c r="H1" s="151"/>
    </row>
    <row r="2" spans="1:10" ht="48.75" customHeight="1" x14ac:dyDescent="0.25">
      <c r="A2" s="152" t="s">
        <v>69</v>
      </c>
      <c r="B2" s="152"/>
      <c r="C2" s="152"/>
      <c r="D2" s="152"/>
      <c r="E2" s="152"/>
      <c r="F2" s="152"/>
      <c r="G2" s="152"/>
      <c r="H2" s="152"/>
    </row>
    <row r="3" spans="1:10" ht="17.25" thickBot="1" x14ac:dyDescent="0.3">
      <c r="A3" s="153"/>
      <c r="B3" s="153"/>
      <c r="C3" s="153"/>
      <c r="G3" s="97" t="s">
        <v>70</v>
      </c>
    </row>
    <row r="4" spans="1:10" ht="165" x14ac:dyDescent="0.25">
      <c r="A4" s="99"/>
      <c r="B4" s="33" t="s">
        <v>71</v>
      </c>
      <c r="C4" s="100" t="s">
        <v>72</v>
      </c>
      <c r="D4" s="34" t="s">
        <v>73</v>
      </c>
      <c r="E4" s="34" t="s">
        <v>74</v>
      </c>
      <c r="F4" s="34">
        <v>2024</v>
      </c>
      <c r="G4" s="34" t="s">
        <v>75</v>
      </c>
      <c r="H4" s="101" t="s">
        <v>76</v>
      </c>
      <c r="I4" s="97" t="s">
        <v>123</v>
      </c>
      <c r="J4" s="98" t="s">
        <v>124</v>
      </c>
    </row>
    <row r="5" spans="1:10" ht="33" x14ac:dyDescent="0.25">
      <c r="A5" s="102">
        <v>1</v>
      </c>
      <c r="B5" s="29" t="s">
        <v>77</v>
      </c>
      <c r="C5" s="103">
        <v>335000</v>
      </c>
      <c r="D5" s="103"/>
      <c r="E5" s="30"/>
      <c r="F5" s="103">
        <v>335000</v>
      </c>
      <c r="G5" s="103">
        <v>286000</v>
      </c>
      <c r="H5" s="103">
        <f>+F5-G5</f>
        <v>49000</v>
      </c>
    </row>
    <row r="6" spans="1:10" ht="33" x14ac:dyDescent="0.25">
      <c r="A6" s="102">
        <v>2</v>
      </c>
      <c r="B6" s="29" t="s">
        <v>78</v>
      </c>
      <c r="C6" s="103"/>
      <c r="D6" s="103">
        <v>65000</v>
      </c>
      <c r="E6" s="30"/>
      <c r="F6" s="30">
        <v>65000</v>
      </c>
      <c r="G6" s="103">
        <v>58000</v>
      </c>
      <c r="H6" s="103">
        <f t="shared" ref="H6:H15" si="0">+F6-G6</f>
        <v>7000</v>
      </c>
    </row>
    <row r="7" spans="1:10" ht="33" x14ac:dyDescent="0.25">
      <c r="A7" s="102">
        <v>3</v>
      </c>
      <c r="B7" s="29" t="s">
        <v>79</v>
      </c>
      <c r="C7" s="103"/>
      <c r="D7" s="103"/>
      <c r="E7" s="30">
        <v>39000</v>
      </c>
      <c r="F7" s="30">
        <v>39000</v>
      </c>
      <c r="G7" s="103">
        <v>38000</v>
      </c>
      <c r="H7" s="103">
        <f t="shared" si="0"/>
        <v>1000</v>
      </c>
      <c r="I7" s="97">
        <v>3000</v>
      </c>
      <c r="J7" s="104">
        <f>+F7+I7</f>
        <v>42000</v>
      </c>
    </row>
    <row r="8" spans="1:10" ht="28.5" customHeight="1" x14ac:dyDescent="0.25">
      <c r="A8" s="102">
        <v>4</v>
      </c>
      <c r="B8" s="29" t="s">
        <v>80</v>
      </c>
      <c r="C8" s="103"/>
      <c r="D8" s="103"/>
      <c r="E8" s="30">
        <v>65000</v>
      </c>
      <c r="F8" s="30">
        <f>+E8</f>
        <v>65000</v>
      </c>
      <c r="G8" s="103">
        <v>65000</v>
      </c>
      <c r="H8" s="103">
        <f t="shared" si="0"/>
        <v>0</v>
      </c>
      <c r="I8" s="97">
        <v>9000</v>
      </c>
      <c r="J8" s="104">
        <f>+F8+I8</f>
        <v>74000</v>
      </c>
    </row>
    <row r="9" spans="1:10" ht="33" x14ac:dyDescent="0.25">
      <c r="A9" s="102">
        <v>5</v>
      </c>
      <c r="B9" s="29" t="s">
        <v>81</v>
      </c>
      <c r="C9" s="103"/>
      <c r="D9" s="103"/>
      <c r="E9" s="30">
        <v>17000</v>
      </c>
      <c r="F9" s="30">
        <v>17000</v>
      </c>
      <c r="G9" s="103">
        <v>17000</v>
      </c>
      <c r="H9" s="103">
        <f t="shared" si="0"/>
        <v>0</v>
      </c>
      <c r="I9" s="97">
        <v>1000</v>
      </c>
      <c r="J9" s="97">
        <v>20000</v>
      </c>
    </row>
    <row r="10" spans="1:10" ht="33" x14ac:dyDescent="0.25">
      <c r="A10" s="102">
        <v>6</v>
      </c>
      <c r="B10" s="29" t="s">
        <v>82</v>
      </c>
      <c r="C10" s="103"/>
      <c r="D10" s="103"/>
      <c r="E10" s="30">
        <v>62000</v>
      </c>
      <c r="F10" s="30">
        <f>+E10</f>
        <v>62000</v>
      </c>
      <c r="G10" s="103">
        <v>62000</v>
      </c>
      <c r="H10" s="103">
        <f t="shared" si="0"/>
        <v>0</v>
      </c>
      <c r="I10" s="97">
        <v>18000</v>
      </c>
      <c r="J10" s="104">
        <f>+F10+I10</f>
        <v>80000</v>
      </c>
    </row>
    <row r="11" spans="1:10" ht="33" x14ac:dyDescent="0.25">
      <c r="A11" s="102">
        <v>7</v>
      </c>
      <c r="B11" s="29" t="s">
        <v>83</v>
      </c>
      <c r="C11" s="103"/>
      <c r="D11" s="103"/>
      <c r="E11" s="30">
        <v>60000</v>
      </c>
      <c r="F11" s="30">
        <v>60000</v>
      </c>
      <c r="G11" s="103">
        <v>60000</v>
      </c>
      <c r="H11" s="103">
        <f t="shared" si="0"/>
        <v>0</v>
      </c>
      <c r="I11" s="97">
        <v>16500</v>
      </c>
      <c r="J11" s="104">
        <f t="shared" ref="J11:J15" si="1">+F11+I11</f>
        <v>76500</v>
      </c>
    </row>
    <row r="12" spans="1:10" ht="33" x14ac:dyDescent="0.25">
      <c r="A12" s="102">
        <v>8</v>
      </c>
      <c r="B12" s="29" t="s">
        <v>84</v>
      </c>
      <c r="C12" s="103"/>
      <c r="D12" s="103"/>
      <c r="E12" s="30">
        <v>34000</v>
      </c>
      <c r="F12" s="30">
        <v>34000</v>
      </c>
      <c r="G12" s="103">
        <v>30000</v>
      </c>
      <c r="H12" s="103">
        <f t="shared" si="0"/>
        <v>4000</v>
      </c>
      <c r="I12" s="97">
        <v>10200</v>
      </c>
      <c r="J12" s="104">
        <f t="shared" si="1"/>
        <v>44200</v>
      </c>
    </row>
    <row r="13" spans="1:10" ht="33" x14ac:dyDescent="0.25">
      <c r="A13" s="102">
        <v>9</v>
      </c>
      <c r="B13" s="29" t="s">
        <v>85</v>
      </c>
      <c r="C13" s="103"/>
      <c r="D13" s="103"/>
      <c r="E13" s="30">
        <v>27000</v>
      </c>
      <c r="F13" s="30">
        <v>27000</v>
      </c>
      <c r="G13" s="103">
        <v>21000</v>
      </c>
      <c r="H13" s="103">
        <f t="shared" si="0"/>
        <v>6000</v>
      </c>
      <c r="I13" s="97">
        <v>7300</v>
      </c>
      <c r="J13" s="104">
        <f t="shared" si="1"/>
        <v>34300</v>
      </c>
    </row>
    <row r="14" spans="1:10" ht="33" x14ac:dyDescent="0.25">
      <c r="A14" s="102">
        <v>10</v>
      </c>
      <c r="B14" s="29" t="s">
        <v>86</v>
      </c>
      <c r="C14" s="103"/>
      <c r="D14" s="103"/>
      <c r="E14" s="30">
        <v>22000</v>
      </c>
      <c r="F14" s="30">
        <v>22000</v>
      </c>
      <c r="G14" s="103">
        <v>18500</v>
      </c>
      <c r="H14" s="103">
        <f t="shared" si="0"/>
        <v>3500</v>
      </c>
      <c r="I14" s="97">
        <v>5600</v>
      </c>
      <c r="J14" s="104">
        <f t="shared" si="1"/>
        <v>27600</v>
      </c>
    </row>
    <row r="15" spans="1:10" ht="33" x14ac:dyDescent="0.25">
      <c r="A15" s="102">
        <v>11</v>
      </c>
      <c r="B15" s="29" t="s">
        <v>87</v>
      </c>
      <c r="C15" s="103"/>
      <c r="D15" s="103"/>
      <c r="E15" s="30">
        <v>22400</v>
      </c>
      <c r="F15" s="30">
        <v>22400</v>
      </c>
      <c r="G15" s="103">
        <v>21180</v>
      </c>
      <c r="H15" s="103">
        <f t="shared" si="0"/>
        <v>1220</v>
      </c>
      <c r="I15" s="97">
        <v>5200</v>
      </c>
      <c r="J15" s="104">
        <f t="shared" si="1"/>
        <v>27600</v>
      </c>
    </row>
    <row r="16" spans="1:10" ht="17.25" thickBot="1" x14ac:dyDescent="0.3">
      <c r="A16" s="105"/>
      <c r="B16" s="106" t="s">
        <v>88</v>
      </c>
      <c r="C16" s="31">
        <f t="shared" ref="C16:D16" si="2">SUM(C5:C15)</f>
        <v>335000</v>
      </c>
      <c r="D16" s="31">
        <f t="shared" si="2"/>
        <v>65000</v>
      </c>
      <c r="E16" s="31">
        <f>SUM(E5:E15)</f>
        <v>348400</v>
      </c>
      <c r="F16" s="31">
        <f>SUM(F5:F15)</f>
        <v>748400</v>
      </c>
      <c r="G16" s="31">
        <f>SUM(G5:G15)</f>
        <v>676680</v>
      </c>
      <c r="H16" s="31">
        <f>SUM(H5:H15)</f>
        <v>71720</v>
      </c>
      <c r="J16" s="104">
        <f>+J10+J11+J12+J13+J14+J15</f>
        <v>290200</v>
      </c>
    </row>
    <row r="17" spans="2:8" x14ac:dyDescent="0.25">
      <c r="B17" s="107"/>
      <c r="C17" s="108"/>
      <c r="E17" s="109"/>
      <c r="F17" s="109"/>
      <c r="G17" s="110"/>
    </row>
    <row r="18" spans="2:8" x14ac:dyDescent="0.25">
      <c r="B18" s="111"/>
      <c r="C18" s="112"/>
      <c r="D18" s="112"/>
      <c r="E18" s="112"/>
      <c r="F18" s="112"/>
      <c r="G18" s="110"/>
    </row>
    <row r="19" spans="2:8" x14ac:dyDescent="0.25">
      <c r="G19" s="110"/>
      <c r="H19" s="114"/>
    </row>
  </sheetData>
  <mergeCells count="3">
    <mergeCell ref="B1:H1"/>
    <mergeCell ref="A2:H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topLeftCell="A73" workbookViewId="0">
      <selection activeCell="H88" sqref="H88"/>
    </sheetView>
  </sheetViews>
  <sheetFormatPr defaultRowHeight="16.5" x14ac:dyDescent="0.25"/>
  <cols>
    <col min="1" max="1" width="5.7109375" style="38" customWidth="1"/>
    <col min="2" max="2" width="32.140625" style="68" customWidth="1"/>
    <col min="3" max="3" width="6.7109375" style="87" hidden="1" customWidth="1"/>
    <col min="4" max="4" width="14" style="88" hidden="1" customWidth="1"/>
    <col min="5" max="5" width="14.42578125" style="89" hidden="1" customWidth="1"/>
    <col min="6" max="6" width="6.140625" style="87" customWidth="1"/>
    <col min="7" max="7" width="12.85546875" style="88" customWidth="1"/>
    <col min="8" max="8" width="11.7109375" style="88" customWidth="1"/>
    <col min="9" max="9" width="14.42578125" style="88" customWidth="1"/>
    <col min="10" max="10" width="15.42578125" style="89" customWidth="1"/>
    <col min="11" max="11" width="0.28515625" style="91" customWidth="1"/>
    <col min="12" max="13" width="0" style="69" hidden="1" customWidth="1"/>
    <col min="14" max="256" width="9.140625" style="69"/>
    <col min="257" max="257" width="5.7109375" style="69" customWidth="1"/>
    <col min="258" max="258" width="39.42578125" style="69" customWidth="1"/>
    <col min="259" max="259" width="6.7109375" style="69" customWidth="1"/>
    <col min="260" max="260" width="14" style="69" customWidth="1"/>
    <col min="261" max="261" width="13.28515625" style="69" customWidth="1"/>
    <col min="262" max="262" width="6.140625" style="69" customWidth="1"/>
    <col min="263" max="263" width="12.85546875" style="69" customWidth="1"/>
    <col min="264" max="264" width="9" style="69" customWidth="1"/>
    <col min="265" max="265" width="0" style="69" hidden="1" customWidth="1"/>
    <col min="266" max="267" width="13.28515625" style="69" customWidth="1"/>
    <col min="268" max="512" width="9.140625" style="69"/>
    <col min="513" max="513" width="5.7109375" style="69" customWidth="1"/>
    <col min="514" max="514" width="39.42578125" style="69" customWidth="1"/>
    <col min="515" max="515" width="6.7109375" style="69" customWidth="1"/>
    <col min="516" max="516" width="14" style="69" customWidth="1"/>
    <col min="517" max="517" width="13.28515625" style="69" customWidth="1"/>
    <col min="518" max="518" width="6.140625" style="69" customWidth="1"/>
    <col min="519" max="519" width="12.85546875" style="69" customWidth="1"/>
    <col min="520" max="520" width="9" style="69" customWidth="1"/>
    <col min="521" max="521" width="0" style="69" hidden="1" customWidth="1"/>
    <col min="522" max="523" width="13.28515625" style="69" customWidth="1"/>
    <col min="524" max="768" width="9.140625" style="69"/>
    <col min="769" max="769" width="5.7109375" style="69" customWidth="1"/>
    <col min="770" max="770" width="39.42578125" style="69" customWidth="1"/>
    <col min="771" max="771" width="6.7109375" style="69" customWidth="1"/>
    <col min="772" max="772" width="14" style="69" customWidth="1"/>
    <col min="773" max="773" width="13.28515625" style="69" customWidth="1"/>
    <col min="774" max="774" width="6.140625" style="69" customWidth="1"/>
    <col min="775" max="775" width="12.85546875" style="69" customWidth="1"/>
    <col min="776" max="776" width="9" style="69" customWidth="1"/>
    <col min="777" max="777" width="0" style="69" hidden="1" customWidth="1"/>
    <col min="778" max="779" width="13.28515625" style="69" customWidth="1"/>
    <col min="780" max="1024" width="9.140625" style="69"/>
    <col min="1025" max="1025" width="5.7109375" style="69" customWidth="1"/>
    <col min="1026" max="1026" width="39.42578125" style="69" customWidth="1"/>
    <col min="1027" max="1027" width="6.7109375" style="69" customWidth="1"/>
    <col min="1028" max="1028" width="14" style="69" customWidth="1"/>
    <col min="1029" max="1029" width="13.28515625" style="69" customWidth="1"/>
    <col min="1030" max="1030" width="6.140625" style="69" customWidth="1"/>
    <col min="1031" max="1031" width="12.85546875" style="69" customWidth="1"/>
    <col min="1032" max="1032" width="9" style="69" customWidth="1"/>
    <col min="1033" max="1033" width="0" style="69" hidden="1" customWidth="1"/>
    <col min="1034" max="1035" width="13.28515625" style="69" customWidth="1"/>
    <col min="1036" max="1280" width="9.140625" style="69"/>
    <col min="1281" max="1281" width="5.7109375" style="69" customWidth="1"/>
    <col min="1282" max="1282" width="39.42578125" style="69" customWidth="1"/>
    <col min="1283" max="1283" width="6.7109375" style="69" customWidth="1"/>
    <col min="1284" max="1284" width="14" style="69" customWidth="1"/>
    <col min="1285" max="1285" width="13.28515625" style="69" customWidth="1"/>
    <col min="1286" max="1286" width="6.140625" style="69" customWidth="1"/>
    <col min="1287" max="1287" width="12.85546875" style="69" customWidth="1"/>
    <col min="1288" max="1288" width="9" style="69" customWidth="1"/>
    <col min="1289" max="1289" width="0" style="69" hidden="1" customWidth="1"/>
    <col min="1290" max="1291" width="13.28515625" style="69" customWidth="1"/>
    <col min="1292" max="1536" width="9.140625" style="69"/>
    <col min="1537" max="1537" width="5.7109375" style="69" customWidth="1"/>
    <col min="1538" max="1538" width="39.42578125" style="69" customWidth="1"/>
    <col min="1539" max="1539" width="6.7109375" style="69" customWidth="1"/>
    <col min="1540" max="1540" width="14" style="69" customWidth="1"/>
    <col min="1541" max="1541" width="13.28515625" style="69" customWidth="1"/>
    <col min="1542" max="1542" width="6.140625" style="69" customWidth="1"/>
    <col min="1543" max="1543" width="12.85546875" style="69" customWidth="1"/>
    <col min="1544" max="1544" width="9" style="69" customWidth="1"/>
    <col min="1545" max="1545" width="0" style="69" hidden="1" customWidth="1"/>
    <col min="1546" max="1547" width="13.28515625" style="69" customWidth="1"/>
    <col min="1548" max="1792" width="9.140625" style="69"/>
    <col min="1793" max="1793" width="5.7109375" style="69" customWidth="1"/>
    <col min="1794" max="1794" width="39.42578125" style="69" customWidth="1"/>
    <col min="1795" max="1795" width="6.7109375" style="69" customWidth="1"/>
    <col min="1796" max="1796" width="14" style="69" customWidth="1"/>
    <col min="1797" max="1797" width="13.28515625" style="69" customWidth="1"/>
    <col min="1798" max="1798" width="6.140625" style="69" customWidth="1"/>
    <col min="1799" max="1799" width="12.85546875" style="69" customWidth="1"/>
    <col min="1800" max="1800" width="9" style="69" customWidth="1"/>
    <col min="1801" max="1801" width="0" style="69" hidden="1" customWidth="1"/>
    <col min="1802" max="1803" width="13.28515625" style="69" customWidth="1"/>
    <col min="1804" max="2048" width="9.140625" style="69"/>
    <col min="2049" max="2049" width="5.7109375" style="69" customWidth="1"/>
    <col min="2050" max="2050" width="39.42578125" style="69" customWidth="1"/>
    <col min="2051" max="2051" width="6.7109375" style="69" customWidth="1"/>
    <col min="2052" max="2052" width="14" style="69" customWidth="1"/>
    <col min="2053" max="2053" width="13.28515625" style="69" customWidth="1"/>
    <col min="2054" max="2054" width="6.140625" style="69" customWidth="1"/>
    <col min="2055" max="2055" width="12.85546875" style="69" customWidth="1"/>
    <col min="2056" max="2056" width="9" style="69" customWidth="1"/>
    <col min="2057" max="2057" width="0" style="69" hidden="1" customWidth="1"/>
    <col min="2058" max="2059" width="13.28515625" style="69" customWidth="1"/>
    <col min="2060" max="2304" width="9.140625" style="69"/>
    <col min="2305" max="2305" width="5.7109375" style="69" customWidth="1"/>
    <col min="2306" max="2306" width="39.42578125" style="69" customWidth="1"/>
    <col min="2307" max="2307" width="6.7109375" style="69" customWidth="1"/>
    <col min="2308" max="2308" width="14" style="69" customWidth="1"/>
    <col min="2309" max="2309" width="13.28515625" style="69" customWidth="1"/>
    <col min="2310" max="2310" width="6.140625" style="69" customWidth="1"/>
    <col min="2311" max="2311" width="12.85546875" style="69" customWidth="1"/>
    <col min="2312" max="2312" width="9" style="69" customWidth="1"/>
    <col min="2313" max="2313" width="0" style="69" hidden="1" customWidth="1"/>
    <col min="2314" max="2315" width="13.28515625" style="69" customWidth="1"/>
    <col min="2316" max="2560" width="9.140625" style="69"/>
    <col min="2561" max="2561" width="5.7109375" style="69" customWidth="1"/>
    <col min="2562" max="2562" width="39.42578125" style="69" customWidth="1"/>
    <col min="2563" max="2563" width="6.7109375" style="69" customWidth="1"/>
    <col min="2564" max="2564" width="14" style="69" customWidth="1"/>
    <col min="2565" max="2565" width="13.28515625" style="69" customWidth="1"/>
    <col min="2566" max="2566" width="6.140625" style="69" customWidth="1"/>
    <col min="2567" max="2567" width="12.85546875" style="69" customWidth="1"/>
    <col min="2568" max="2568" width="9" style="69" customWidth="1"/>
    <col min="2569" max="2569" width="0" style="69" hidden="1" customWidth="1"/>
    <col min="2570" max="2571" width="13.28515625" style="69" customWidth="1"/>
    <col min="2572" max="2816" width="9.140625" style="69"/>
    <col min="2817" max="2817" width="5.7109375" style="69" customWidth="1"/>
    <col min="2818" max="2818" width="39.42578125" style="69" customWidth="1"/>
    <col min="2819" max="2819" width="6.7109375" style="69" customWidth="1"/>
    <col min="2820" max="2820" width="14" style="69" customWidth="1"/>
    <col min="2821" max="2821" width="13.28515625" style="69" customWidth="1"/>
    <col min="2822" max="2822" width="6.140625" style="69" customWidth="1"/>
    <col min="2823" max="2823" width="12.85546875" style="69" customWidth="1"/>
    <col min="2824" max="2824" width="9" style="69" customWidth="1"/>
    <col min="2825" max="2825" width="0" style="69" hidden="1" customWidth="1"/>
    <col min="2826" max="2827" width="13.28515625" style="69" customWidth="1"/>
    <col min="2828" max="3072" width="9.140625" style="69"/>
    <col min="3073" max="3073" width="5.7109375" style="69" customWidth="1"/>
    <col min="3074" max="3074" width="39.42578125" style="69" customWidth="1"/>
    <col min="3075" max="3075" width="6.7109375" style="69" customWidth="1"/>
    <col min="3076" max="3076" width="14" style="69" customWidth="1"/>
    <col min="3077" max="3077" width="13.28515625" style="69" customWidth="1"/>
    <col min="3078" max="3078" width="6.140625" style="69" customWidth="1"/>
    <col min="3079" max="3079" width="12.85546875" style="69" customWidth="1"/>
    <col min="3080" max="3080" width="9" style="69" customWidth="1"/>
    <col min="3081" max="3081" width="0" style="69" hidden="1" customWidth="1"/>
    <col min="3082" max="3083" width="13.28515625" style="69" customWidth="1"/>
    <col min="3084" max="3328" width="9.140625" style="69"/>
    <col min="3329" max="3329" width="5.7109375" style="69" customWidth="1"/>
    <col min="3330" max="3330" width="39.42578125" style="69" customWidth="1"/>
    <col min="3331" max="3331" width="6.7109375" style="69" customWidth="1"/>
    <col min="3332" max="3332" width="14" style="69" customWidth="1"/>
    <col min="3333" max="3333" width="13.28515625" style="69" customWidth="1"/>
    <col min="3334" max="3334" width="6.140625" style="69" customWidth="1"/>
    <col min="3335" max="3335" width="12.85546875" style="69" customWidth="1"/>
    <col min="3336" max="3336" width="9" style="69" customWidth="1"/>
    <col min="3337" max="3337" width="0" style="69" hidden="1" customWidth="1"/>
    <col min="3338" max="3339" width="13.28515625" style="69" customWidth="1"/>
    <col min="3340" max="3584" width="9.140625" style="69"/>
    <col min="3585" max="3585" width="5.7109375" style="69" customWidth="1"/>
    <col min="3586" max="3586" width="39.42578125" style="69" customWidth="1"/>
    <col min="3587" max="3587" width="6.7109375" style="69" customWidth="1"/>
    <col min="3588" max="3588" width="14" style="69" customWidth="1"/>
    <col min="3589" max="3589" width="13.28515625" style="69" customWidth="1"/>
    <col min="3590" max="3590" width="6.140625" style="69" customWidth="1"/>
    <col min="3591" max="3591" width="12.85546875" style="69" customWidth="1"/>
    <col min="3592" max="3592" width="9" style="69" customWidth="1"/>
    <col min="3593" max="3593" width="0" style="69" hidden="1" customWidth="1"/>
    <col min="3594" max="3595" width="13.28515625" style="69" customWidth="1"/>
    <col min="3596" max="3840" width="9.140625" style="69"/>
    <col min="3841" max="3841" width="5.7109375" style="69" customWidth="1"/>
    <col min="3842" max="3842" width="39.42578125" style="69" customWidth="1"/>
    <col min="3843" max="3843" width="6.7109375" style="69" customWidth="1"/>
    <col min="3844" max="3844" width="14" style="69" customWidth="1"/>
    <col min="3845" max="3845" width="13.28515625" style="69" customWidth="1"/>
    <col min="3846" max="3846" width="6.140625" style="69" customWidth="1"/>
    <col min="3847" max="3847" width="12.85546875" style="69" customWidth="1"/>
    <col min="3848" max="3848" width="9" style="69" customWidth="1"/>
    <col min="3849" max="3849" width="0" style="69" hidden="1" customWidth="1"/>
    <col min="3850" max="3851" width="13.28515625" style="69" customWidth="1"/>
    <col min="3852" max="4096" width="9.140625" style="69"/>
    <col min="4097" max="4097" width="5.7109375" style="69" customWidth="1"/>
    <col min="4098" max="4098" width="39.42578125" style="69" customWidth="1"/>
    <col min="4099" max="4099" width="6.7109375" style="69" customWidth="1"/>
    <col min="4100" max="4100" width="14" style="69" customWidth="1"/>
    <col min="4101" max="4101" width="13.28515625" style="69" customWidth="1"/>
    <col min="4102" max="4102" width="6.140625" style="69" customWidth="1"/>
    <col min="4103" max="4103" width="12.85546875" style="69" customWidth="1"/>
    <col min="4104" max="4104" width="9" style="69" customWidth="1"/>
    <col min="4105" max="4105" width="0" style="69" hidden="1" customWidth="1"/>
    <col min="4106" max="4107" width="13.28515625" style="69" customWidth="1"/>
    <col min="4108" max="4352" width="9.140625" style="69"/>
    <col min="4353" max="4353" width="5.7109375" style="69" customWidth="1"/>
    <col min="4354" max="4354" width="39.42578125" style="69" customWidth="1"/>
    <col min="4355" max="4355" width="6.7109375" style="69" customWidth="1"/>
    <col min="4356" max="4356" width="14" style="69" customWidth="1"/>
    <col min="4357" max="4357" width="13.28515625" style="69" customWidth="1"/>
    <col min="4358" max="4358" width="6.140625" style="69" customWidth="1"/>
    <col min="4359" max="4359" width="12.85546875" style="69" customWidth="1"/>
    <col min="4360" max="4360" width="9" style="69" customWidth="1"/>
    <col min="4361" max="4361" width="0" style="69" hidden="1" customWidth="1"/>
    <col min="4362" max="4363" width="13.28515625" style="69" customWidth="1"/>
    <col min="4364" max="4608" width="9.140625" style="69"/>
    <col min="4609" max="4609" width="5.7109375" style="69" customWidth="1"/>
    <col min="4610" max="4610" width="39.42578125" style="69" customWidth="1"/>
    <col min="4611" max="4611" width="6.7109375" style="69" customWidth="1"/>
    <col min="4612" max="4612" width="14" style="69" customWidth="1"/>
    <col min="4613" max="4613" width="13.28515625" style="69" customWidth="1"/>
    <col min="4614" max="4614" width="6.140625" style="69" customWidth="1"/>
    <col min="4615" max="4615" width="12.85546875" style="69" customWidth="1"/>
    <col min="4616" max="4616" width="9" style="69" customWidth="1"/>
    <col min="4617" max="4617" width="0" style="69" hidden="1" customWidth="1"/>
    <col min="4618" max="4619" width="13.28515625" style="69" customWidth="1"/>
    <col min="4620" max="4864" width="9.140625" style="69"/>
    <col min="4865" max="4865" width="5.7109375" style="69" customWidth="1"/>
    <col min="4866" max="4866" width="39.42578125" style="69" customWidth="1"/>
    <col min="4867" max="4867" width="6.7109375" style="69" customWidth="1"/>
    <col min="4868" max="4868" width="14" style="69" customWidth="1"/>
    <col min="4869" max="4869" width="13.28515625" style="69" customWidth="1"/>
    <col min="4870" max="4870" width="6.140625" style="69" customWidth="1"/>
    <col min="4871" max="4871" width="12.85546875" style="69" customWidth="1"/>
    <col min="4872" max="4872" width="9" style="69" customWidth="1"/>
    <col min="4873" max="4873" width="0" style="69" hidden="1" customWidth="1"/>
    <col min="4874" max="4875" width="13.28515625" style="69" customWidth="1"/>
    <col min="4876" max="5120" width="9.140625" style="69"/>
    <col min="5121" max="5121" width="5.7109375" style="69" customWidth="1"/>
    <col min="5122" max="5122" width="39.42578125" style="69" customWidth="1"/>
    <col min="5123" max="5123" width="6.7109375" style="69" customWidth="1"/>
    <col min="5124" max="5124" width="14" style="69" customWidth="1"/>
    <col min="5125" max="5125" width="13.28515625" style="69" customWidth="1"/>
    <col min="5126" max="5126" width="6.140625" style="69" customWidth="1"/>
    <col min="5127" max="5127" width="12.85546875" style="69" customWidth="1"/>
    <col min="5128" max="5128" width="9" style="69" customWidth="1"/>
    <col min="5129" max="5129" width="0" style="69" hidden="1" customWidth="1"/>
    <col min="5130" max="5131" width="13.28515625" style="69" customWidth="1"/>
    <col min="5132" max="5376" width="9.140625" style="69"/>
    <col min="5377" max="5377" width="5.7109375" style="69" customWidth="1"/>
    <col min="5378" max="5378" width="39.42578125" style="69" customWidth="1"/>
    <col min="5379" max="5379" width="6.7109375" style="69" customWidth="1"/>
    <col min="5380" max="5380" width="14" style="69" customWidth="1"/>
    <col min="5381" max="5381" width="13.28515625" style="69" customWidth="1"/>
    <col min="5382" max="5382" width="6.140625" style="69" customWidth="1"/>
    <col min="5383" max="5383" width="12.85546875" style="69" customWidth="1"/>
    <col min="5384" max="5384" width="9" style="69" customWidth="1"/>
    <col min="5385" max="5385" width="0" style="69" hidden="1" customWidth="1"/>
    <col min="5386" max="5387" width="13.28515625" style="69" customWidth="1"/>
    <col min="5388" max="5632" width="9.140625" style="69"/>
    <col min="5633" max="5633" width="5.7109375" style="69" customWidth="1"/>
    <col min="5634" max="5634" width="39.42578125" style="69" customWidth="1"/>
    <col min="5635" max="5635" width="6.7109375" style="69" customWidth="1"/>
    <col min="5636" max="5636" width="14" style="69" customWidth="1"/>
    <col min="5637" max="5637" width="13.28515625" style="69" customWidth="1"/>
    <col min="5638" max="5638" width="6.140625" style="69" customWidth="1"/>
    <col min="5639" max="5639" width="12.85546875" style="69" customWidth="1"/>
    <col min="5640" max="5640" width="9" style="69" customWidth="1"/>
    <col min="5641" max="5641" width="0" style="69" hidden="1" customWidth="1"/>
    <col min="5642" max="5643" width="13.28515625" style="69" customWidth="1"/>
    <col min="5644" max="5888" width="9.140625" style="69"/>
    <col min="5889" max="5889" width="5.7109375" style="69" customWidth="1"/>
    <col min="5890" max="5890" width="39.42578125" style="69" customWidth="1"/>
    <col min="5891" max="5891" width="6.7109375" style="69" customWidth="1"/>
    <col min="5892" max="5892" width="14" style="69" customWidth="1"/>
    <col min="5893" max="5893" width="13.28515625" style="69" customWidth="1"/>
    <col min="5894" max="5894" width="6.140625" style="69" customWidth="1"/>
    <col min="5895" max="5895" width="12.85546875" style="69" customWidth="1"/>
    <col min="5896" max="5896" width="9" style="69" customWidth="1"/>
    <col min="5897" max="5897" width="0" style="69" hidden="1" customWidth="1"/>
    <col min="5898" max="5899" width="13.28515625" style="69" customWidth="1"/>
    <col min="5900" max="6144" width="9.140625" style="69"/>
    <col min="6145" max="6145" width="5.7109375" style="69" customWidth="1"/>
    <col min="6146" max="6146" width="39.42578125" style="69" customWidth="1"/>
    <col min="6147" max="6147" width="6.7109375" style="69" customWidth="1"/>
    <col min="6148" max="6148" width="14" style="69" customWidth="1"/>
    <col min="6149" max="6149" width="13.28515625" style="69" customWidth="1"/>
    <col min="6150" max="6150" width="6.140625" style="69" customWidth="1"/>
    <col min="6151" max="6151" width="12.85546875" style="69" customWidth="1"/>
    <col min="6152" max="6152" width="9" style="69" customWidth="1"/>
    <col min="6153" max="6153" width="0" style="69" hidden="1" customWidth="1"/>
    <col min="6154" max="6155" width="13.28515625" style="69" customWidth="1"/>
    <col min="6156" max="6400" width="9.140625" style="69"/>
    <col min="6401" max="6401" width="5.7109375" style="69" customWidth="1"/>
    <col min="6402" max="6402" width="39.42578125" style="69" customWidth="1"/>
    <col min="6403" max="6403" width="6.7109375" style="69" customWidth="1"/>
    <col min="6404" max="6404" width="14" style="69" customWidth="1"/>
    <col min="6405" max="6405" width="13.28515625" style="69" customWidth="1"/>
    <col min="6406" max="6406" width="6.140625" style="69" customWidth="1"/>
    <col min="6407" max="6407" width="12.85546875" style="69" customWidth="1"/>
    <col min="6408" max="6408" width="9" style="69" customWidth="1"/>
    <col min="6409" max="6409" width="0" style="69" hidden="1" customWidth="1"/>
    <col min="6410" max="6411" width="13.28515625" style="69" customWidth="1"/>
    <col min="6412" max="6656" width="9.140625" style="69"/>
    <col min="6657" max="6657" width="5.7109375" style="69" customWidth="1"/>
    <col min="6658" max="6658" width="39.42578125" style="69" customWidth="1"/>
    <col min="6659" max="6659" width="6.7109375" style="69" customWidth="1"/>
    <col min="6660" max="6660" width="14" style="69" customWidth="1"/>
    <col min="6661" max="6661" width="13.28515625" style="69" customWidth="1"/>
    <col min="6662" max="6662" width="6.140625" style="69" customWidth="1"/>
    <col min="6663" max="6663" width="12.85546875" style="69" customWidth="1"/>
    <col min="6664" max="6664" width="9" style="69" customWidth="1"/>
    <col min="6665" max="6665" width="0" style="69" hidden="1" customWidth="1"/>
    <col min="6666" max="6667" width="13.28515625" style="69" customWidth="1"/>
    <col min="6668" max="6912" width="9.140625" style="69"/>
    <col min="6913" max="6913" width="5.7109375" style="69" customWidth="1"/>
    <col min="6914" max="6914" width="39.42578125" style="69" customWidth="1"/>
    <col min="6915" max="6915" width="6.7109375" style="69" customWidth="1"/>
    <col min="6916" max="6916" width="14" style="69" customWidth="1"/>
    <col min="6917" max="6917" width="13.28515625" style="69" customWidth="1"/>
    <col min="6918" max="6918" width="6.140625" style="69" customWidth="1"/>
    <col min="6919" max="6919" width="12.85546875" style="69" customWidth="1"/>
    <col min="6920" max="6920" width="9" style="69" customWidth="1"/>
    <col min="6921" max="6921" width="0" style="69" hidden="1" customWidth="1"/>
    <col min="6922" max="6923" width="13.28515625" style="69" customWidth="1"/>
    <col min="6924" max="7168" width="9.140625" style="69"/>
    <col min="7169" max="7169" width="5.7109375" style="69" customWidth="1"/>
    <col min="7170" max="7170" width="39.42578125" style="69" customWidth="1"/>
    <col min="7171" max="7171" width="6.7109375" style="69" customWidth="1"/>
    <col min="7172" max="7172" width="14" style="69" customWidth="1"/>
    <col min="7173" max="7173" width="13.28515625" style="69" customWidth="1"/>
    <col min="7174" max="7174" width="6.140625" style="69" customWidth="1"/>
    <col min="7175" max="7175" width="12.85546875" style="69" customWidth="1"/>
    <col min="7176" max="7176" width="9" style="69" customWidth="1"/>
    <col min="7177" max="7177" width="0" style="69" hidden="1" customWidth="1"/>
    <col min="7178" max="7179" width="13.28515625" style="69" customWidth="1"/>
    <col min="7180" max="7424" width="9.140625" style="69"/>
    <col min="7425" max="7425" width="5.7109375" style="69" customWidth="1"/>
    <col min="7426" max="7426" width="39.42578125" style="69" customWidth="1"/>
    <col min="7427" max="7427" width="6.7109375" style="69" customWidth="1"/>
    <col min="7428" max="7428" width="14" style="69" customWidth="1"/>
    <col min="7429" max="7429" width="13.28515625" style="69" customWidth="1"/>
    <col min="7430" max="7430" width="6.140625" style="69" customWidth="1"/>
    <col min="7431" max="7431" width="12.85546875" style="69" customWidth="1"/>
    <col min="7432" max="7432" width="9" style="69" customWidth="1"/>
    <col min="7433" max="7433" width="0" style="69" hidden="1" customWidth="1"/>
    <col min="7434" max="7435" width="13.28515625" style="69" customWidth="1"/>
    <col min="7436" max="7680" width="9.140625" style="69"/>
    <col min="7681" max="7681" width="5.7109375" style="69" customWidth="1"/>
    <col min="7682" max="7682" width="39.42578125" style="69" customWidth="1"/>
    <col min="7683" max="7683" width="6.7109375" style="69" customWidth="1"/>
    <col min="7684" max="7684" width="14" style="69" customWidth="1"/>
    <col min="7685" max="7685" width="13.28515625" style="69" customWidth="1"/>
    <col min="7686" max="7686" width="6.140625" style="69" customWidth="1"/>
    <col min="7687" max="7687" width="12.85546875" style="69" customWidth="1"/>
    <col min="7688" max="7688" width="9" style="69" customWidth="1"/>
    <col min="7689" max="7689" width="0" style="69" hidden="1" customWidth="1"/>
    <col min="7690" max="7691" width="13.28515625" style="69" customWidth="1"/>
    <col min="7692" max="7936" width="9.140625" style="69"/>
    <col min="7937" max="7937" width="5.7109375" style="69" customWidth="1"/>
    <col min="7938" max="7938" width="39.42578125" style="69" customWidth="1"/>
    <col min="7939" max="7939" width="6.7109375" style="69" customWidth="1"/>
    <col min="7940" max="7940" width="14" style="69" customWidth="1"/>
    <col min="7941" max="7941" width="13.28515625" style="69" customWidth="1"/>
    <col min="7942" max="7942" width="6.140625" style="69" customWidth="1"/>
    <col min="7943" max="7943" width="12.85546875" style="69" customWidth="1"/>
    <col min="7944" max="7944" width="9" style="69" customWidth="1"/>
    <col min="7945" max="7945" width="0" style="69" hidden="1" customWidth="1"/>
    <col min="7946" max="7947" width="13.28515625" style="69" customWidth="1"/>
    <col min="7948" max="8192" width="9.140625" style="69"/>
    <col min="8193" max="8193" width="5.7109375" style="69" customWidth="1"/>
    <col min="8194" max="8194" width="39.42578125" style="69" customWidth="1"/>
    <col min="8195" max="8195" width="6.7109375" style="69" customWidth="1"/>
    <col min="8196" max="8196" width="14" style="69" customWidth="1"/>
    <col min="8197" max="8197" width="13.28515625" style="69" customWidth="1"/>
    <col min="8198" max="8198" width="6.140625" style="69" customWidth="1"/>
    <col min="8199" max="8199" width="12.85546875" style="69" customWidth="1"/>
    <col min="8200" max="8200" width="9" style="69" customWidth="1"/>
    <col min="8201" max="8201" width="0" style="69" hidden="1" customWidth="1"/>
    <col min="8202" max="8203" width="13.28515625" style="69" customWidth="1"/>
    <col min="8204" max="8448" width="9.140625" style="69"/>
    <col min="8449" max="8449" width="5.7109375" style="69" customWidth="1"/>
    <col min="8450" max="8450" width="39.42578125" style="69" customWidth="1"/>
    <col min="8451" max="8451" width="6.7109375" style="69" customWidth="1"/>
    <col min="8452" max="8452" width="14" style="69" customWidth="1"/>
    <col min="8453" max="8453" width="13.28515625" style="69" customWidth="1"/>
    <col min="8454" max="8454" width="6.140625" style="69" customWidth="1"/>
    <col min="8455" max="8455" width="12.85546875" style="69" customWidth="1"/>
    <col min="8456" max="8456" width="9" style="69" customWidth="1"/>
    <col min="8457" max="8457" width="0" style="69" hidden="1" customWidth="1"/>
    <col min="8458" max="8459" width="13.28515625" style="69" customWidth="1"/>
    <col min="8460" max="8704" width="9.140625" style="69"/>
    <col min="8705" max="8705" width="5.7109375" style="69" customWidth="1"/>
    <col min="8706" max="8706" width="39.42578125" style="69" customWidth="1"/>
    <col min="8707" max="8707" width="6.7109375" style="69" customWidth="1"/>
    <col min="8708" max="8708" width="14" style="69" customWidth="1"/>
    <col min="8709" max="8709" width="13.28515625" style="69" customWidth="1"/>
    <col min="8710" max="8710" width="6.140625" style="69" customWidth="1"/>
    <col min="8711" max="8711" width="12.85546875" style="69" customWidth="1"/>
    <col min="8712" max="8712" width="9" style="69" customWidth="1"/>
    <col min="8713" max="8713" width="0" style="69" hidden="1" customWidth="1"/>
    <col min="8714" max="8715" width="13.28515625" style="69" customWidth="1"/>
    <col min="8716" max="8960" width="9.140625" style="69"/>
    <col min="8961" max="8961" width="5.7109375" style="69" customWidth="1"/>
    <col min="8962" max="8962" width="39.42578125" style="69" customWidth="1"/>
    <col min="8963" max="8963" width="6.7109375" style="69" customWidth="1"/>
    <col min="8964" max="8964" width="14" style="69" customWidth="1"/>
    <col min="8965" max="8965" width="13.28515625" style="69" customWidth="1"/>
    <col min="8966" max="8966" width="6.140625" style="69" customWidth="1"/>
    <col min="8967" max="8967" width="12.85546875" style="69" customWidth="1"/>
    <col min="8968" max="8968" width="9" style="69" customWidth="1"/>
    <col min="8969" max="8969" width="0" style="69" hidden="1" customWidth="1"/>
    <col min="8970" max="8971" width="13.28515625" style="69" customWidth="1"/>
    <col min="8972" max="9216" width="9.140625" style="69"/>
    <col min="9217" max="9217" width="5.7109375" style="69" customWidth="1"/>
    <col min="9218" max="9218" width="39.42578125" style="69" customWidth="1"/>
    <col min="9219" max="9219" width="6.7109375" style="69" customWidth="1"/>
    <col min="9220" max="9220" width="14" style="69" customWidth="1"/>
    <col min="9221" max="9221" width="13.28515625" style="69" customWidth="1"/>
    <col min="9222" max="9222" width="6.140625" style="69" customWidth="1"/>
    <col min="9223" max="9223" width="12.85546875" style="69" customWidth="1"/>
    <col min="9224" max="9224" width="9" style="69" customWidth="1"/>
    <col min="9225" max="9225" width="0" style="69" hidden="1" customWidth="1"/>
    <col min="9226" max="9227" width="13.28515625" style="69" customWidth="1"/>
    <col min="9228" max="9472" width="9.140625" style="69"/>
    <col min="9473" max="9473" width="5.7109375" style="69" customWidth="1"/>
    <col min="9474" max="9474" width="39.42578125" style="69" customWidth="1"/>
    <col min="9475" max="9475" width="6.7109375" style="69" customWidth="1"/>
    <col min="9476" max="9476" width="14" style="69" customWidth="1"/>
    <col min="9477" max="9477" width="13.28515625" style="69" customWidth="1"/>
    <col min="9478" max="9478" width="6.140625" style="69" customWidth="1"/>
    <col min="9479" max="9479" width="12.85546875" style="69" customWidth="1"/>
    <col min="9480" max="9480" width="9" style="69" customWidth="1"/>
    <col min="9481" max="9481" width="0" style="69" hidden="1" customWidth="1"/>
    <col min="9482" max="9483" width="13.28515625" style="69" customWidth="1"/>
    <col min="9484" max="9728" width="9.140625" style="69"/>
    <col min="9729" max="9729" width="5.7109375" style="69" customWidth="1"/>
    <col min="9730" max="9730" width="39.42578125" style="69" customWidth="1"/>
    <col min="9731" max="9731" width="6.7109375" style="69" customWidth="1"/>
    <col min="9732" max="9732" width="14" style="69" customWidth="1"/>
    <col min="9733" max="9733" width="13.28515625" style="69" customWidth="1"/>
    <col min="9734" max="9734" width="6.140625" style="69" customWidth="1"/>
    <col min="9735" max="9735" width="12.85546875" style="69" customWidth="1"/>
    <col min="9736" max="9736" width="9" style="69" customWidth="1"/>
    <col min="9737" max="9737" width="0" style="69" hidden="1" customWidth="1"/>
    <col min="9738" max="9739" width="13.28515625" style="69" customWidth="1"/>
    <col min="9740" max="9984" width="9.140625" style="69"/>
    <col min="9985" max="9985" width="5.7109375" style="69" customWidth="1"/>
    <col min="9986" max="9986" width="39.42578125" style="69" customWidth="1"/>
    <col min="9987" max="9987" width="6.7109375" style="69" customWidth="1"/>
    <col min="9988" max="9988" width="14" style="69" customWidth="1"/>
    <col min="9989" max="9989" width="13.28515625" style="69" customWidth="1"/>
    <col min="9990" max="9990" width="6.140625" style="69" customWidth="1"/>
    <col min="9991" max="9991" width="12.85546875" style="69" customWidth="1"/>
    <col min="9992" max="9992" width="9" style="69" customWidth="1"/>
    <col min="9993" max="9993" width="0" style="69" hidden="1" customWidth="1"/>
    <col min="9994" max="9995" width="13.28515625" style="69" customWidth="1"/>
    <col min="9996" max="10240" width="9.140625" style="69"/>
    <col min="10241" max="10241" width="5.7109375" style="69" customWidth="1"/>
    <col min="10242" max="10242" width="39.42578125" style="69" customWidth="1"/>
    <col min="10243" max="10243" width="6.7109375" style="69" customWidth="1"/>
    <col min="10244" max="10244" width="14" style="69" customWidth="1"/>
    <col min="10245" max="10245" width="13.28515625" style="69" customWidth="1"/>
    <col min="10246" max="10246" width="6.140625" style="69" customWidth="1"/>
    <col min="10247" max="10247" width="12.85546875" style="69" customWidth="1"/>
    <col min="10248" max="10248" width="9" style="69" customWidth="1"/>
    <col min="10249" max="10249" width="0" style="69" hidden="1" customWidth="1"/>
    <col min="10250" max="10251" width="13.28515625" style="69" customWidth="1"/>
    <col min="10252" max="10496" width="9.140625" style="69"/>
    <col min="10497" max="10497" width="5.7109375" style="69" customWidth="1"/>
    <col min="10498" max="10498" width="39.42578125" style="69" customWidth="1"/>
    <col min="10499" max="10499" width="6.7109375" style="69" customWidth="1"/>
    <col min="10500" max="10500" width="14" style="69" customWidth="1"/>
    <col min="10501" max="10501" width="13.28515625" style="69" customWidth="1"/>
    <col min="10502" max="10502" width="6.140625" style="69" customWidth="1"/>
    <col min="10503" max="10503" width="12.85546875" style="69" customWidth="1"/>
    <col min="10504" max="10504" width="9" style="69" customWidth="1"/>
    <col min="10505" max="10505" width="0" style="69" hidden="1" customWidth="1"/>
    <col min="10506" max="10507" width="13.28515625" style="69" customWidth="1"/>
    <col min="10508" max="10752" width="9.140625" style="69"/>
    <col min="10753" max="10753" width="5.7109375" style="69" customWidth="1"/>
    <col min="10754" max="10754" width="39.42578125" style="69" customWidth="1"/>
    <col min="10755" max="10755" width="6.7109375" style="69" customWidth="1"/>
    <col min="10756" max="10756" width="14" style="69" customWidth="1"/>
    <col min="10757" max="10757" width="13.28515625" style="69" customWidth="1"/>
    <col min="10758" max="10758" width="6.140625" style="69" customWidth="1"/>
    <col min="10759" max="10759" width="12.85546875" style="69" customWidth="1"/>
    <col min="10760" max="10760" width="9" style="69" customWidth="1"/>
    <col min="10761" max="10761" width="0" style="69" hidden="1" customWidth="1"/>
    <col min="10762" max="10763" width="13.28515625" style="69" customWidth="1"/>
    <col min="10764" max="11008" width="9.140625" style="69"/>
    <col min="11009" max="11009" width="5.7109375" style="69" customWidth="1"/>
    <col min="11010" max="11010" width="39.42578125" style="69" customWidth="1"/>
    <col min="11011" max="11011" width="6.7109375" style="69" customWidth="1"/>
    <col min="11012" max="11012" width="14" style="69" customWidth="1"/>
    <col min="11013" max="11013" width="13.28515625" style="69" customWidth="1"/>
    <col min="11014" max="11014" width="6.140625" style="69" customWidth="1"/>
    <col min="11015" max="11015" width="12.85546875" style="69" customWidth="1"/>
    <col min="11016" max="11016" width="9" style="69" customWidth="1"/>
    <col min="11017" max="11017" width="0" style="69" hidden="1" customWidth="1"/>
    <col min="11018" max="11019" width="13.28515625" style="69" customWidth="1"/>
    <col min="11020" max="11264" width="9.140625" style="69"/>
    <col min="11265" max="11265" width="5.7109375" style="69" customWidth="1"/>
    <col min="11266" max="11266" width="39.42578125" style="69" customWidth="1"/>
    <col min="11267" max="11267" width="6.7109375" style="69" customWidth="1"/>
    <col min="11268" max="11268" width="14" style="69" customWidth="1"/>
    <col min="11269" max="11269" width="13.28515625" style="69" customWidth="1"/>
    <col min="11270" max="11270" width="6.140625" style="69" customWidth="1"/>
    <col min="11271" max="11271" width="12.85546875" style="69" customWidth="1"/>
    <col min="11272" max="11272" width="9" style="69" customWidth="1"/>
    <col min="11273" max="11273" width="0" style="69" hidden="1" customWidth="1"/>
    <col min="11274" max="11275" width="13.28515625" style="69" customWidth="1"/>
    <col min="11276" max="11520" width="9.140625" style="69"/>
    <col min="11521" max="11521" width="5.7109375" style="69" customWidth="1"/>
    <col min="11522" max="11522" width="39.42578125" style="69" customWidth="1"/>
    <col min="11523" max="11523" width="6.7109375" style="69" customWidth="1"/>
    <col min="11524" max="11524" width="14" style="69" customWidth="1"/>
    <col min="11525" max="11525" width="13.28515625" style="69" customWidth="1"/>
    <col min="11526" max="11526" width="6.140625" style="69" customWidth="1"/>
    <col min="11527" max="11527" width="12.85546875" style="69" customWidth="1"/>
    <col min="11528" max="11528" width="9" style="69" customWidth="1"/>
    <col min="11529" max="11529" width="0" style="69" hidden="1" customWidth="1"/>
    <col min="11530" max="11531" width="13.28515625" style="69" customWidth="1"/>
    <col min="11532" max="11776" width="9.140625" style="69"/>
    <col min="11777" max="11777" width="5.7109375" style="69" customWidth="1"/>
    <col min="11778" max="11778" width="39.42578125" style="69" customWidth="1"/>
    <col min="11779" max="11779" width="6.7109375" style="69" customWidth="1"/>
    <col min="11780" max="11780" width="14" style="69" customWidth="1"/>
    <col min="11781" max="11781" width="13.28515625" style="69" customWidth="1"/>
    <col min="11782" max="11782" width="6.140625" style="69" customWidth="1"/>
    <col min="11783" max="11783" width="12.85546875" style="69" customWidth="1"/>
    <col min="11784" max="11784" width="9" style="69" customWidth="1"/>
    <col min="11785" max="11785" width="0" style="69" hidden="1" customWidth="1"/>
    <col min="11786" max="11787" width="13.28515625" style="69" customWidth="1"/>
    <col min="11788" max="12032" width="9.140625" style="69"/>
    <col min="12033" max="12033" width="5.7109375" style="69" customWidth="1"/>
    <col min="12034" max="12034" width="39.42578125" style="69" customWidth="1"/>
    <col min="12035" max="12035" width="6.7109375" style="69" customWidth="1"/>
    <col min="12036" max="12036" width="14" style="69" customWidth="1"/>
    <col min="12037" max="12037" width="13.28515625" style="69" customWidth="1"/>
    <col min="12038" max="12038" width="6.140625" style="69" customWidth="1"/>
    <col min="12039" max="12039" width="12.85546875" style="69" customWidth="1"/>
    <col min="12040" max="12040" width="9" style="69" customWidth="1"/>
    <col min="12041" max="12041" width="0" style="69" hidden="1" customWidth="1"/>
    <col min="12042" max="12043" width="13.28515625" style="69" customWidth="1"/>
    <col min="12044" max="12288" width="9.140625" style="69"/>
    <col min="12289" max="12289" width="5.7109375" style="69" customWidth="1"/>
    <col min="12290" max="12290" width="39.42578125" style="69" customWidth="1"/>
    <col min="12291" max="12291" width="6.7109375" style="69" customWidth="1"/>
    <col min="12292" max="12292" width="14" style="69" customWidth="1"/>
    <col min="12293" max="12293" width="13.28515625" style="69" customWidth="1"/>
    <col min="12294" max="12294" width="6.140625" style="69" customWidth="1"/>
    <col min="12295" max="12295" width="12.85546875" style="69" customWidth="1"/>
    <col min="12296" max="12296" width="9" style="69" customWidth="1"/>
    <col min="12297" max="12297" width="0" style="69" hidden="1" customWidth="1"/>
    <col min="12298" max="12299" width="13.28515625" style="69" customWidth="1"/>
    <col min="12300" max="12544" width="9.140625" style="69"/>
    <col min="12545" max="12545" width="5.7109375" style="69" customWidth="1"/>
    <col min="12546" max="12546" width="39.42578125" style="69" customWidth="1"/>
    <col min="12547" max="12547" width="6.7109375" style="69" customWidth="1"/>
    <col min="12548" max="12548" width="14" style="69" customWidth="1"/>
    <col min="12549" max="12549" width="13.28515625" style="69" customWidth="1"/>
    <col min="12550" max="12550" width="6.140625" style="69" customWidth="1"/>
    <col min="12551" max="12551" width="12.85546875" style="69" customWidth="1"/>
    <col min="12552" max="12552" width="9" style="69" customWidth="1"/>
    <col min="12553" max="12553" width="0" style="69" hidden="1" customWidth="1"/>
    <col min="12554" max="12555" width="13.28515625" style="69" customWidth="1"/>
    <col min="12556" max="12800" width="9.140625" style="69"/>
    <col min="12801" max="12801" width="5.7109375" style="69" customWidth="1"/>
    <col min="12802" max="12802" width="39.42578125" style="69" customWidth="1"/>
    <col min="12803" max="12803" width="6.7109375" style="69" customWidth="1"/>
    <col min="12804" max="12804" width="14" style="69" customWidth="1"/>
    <col min="12805" max="12805" width="13.28515625" style="69" customWidth="1"/>
    <col min="12806" max="12806" width="6.140625" style="69" customWidth="1"/>
    <col min="12807" max="12807" width="12.85546875" style="69" customWidth="1"/>
    <col min="12808" max="12808" width="9" style="69" customWidth="1"/>
    <col min="12809" max="12809" width="0" style="69" hidden="1" customWidth="1"/>
    <col min="12810" max="12811" width="13.28515625" style="69" customWidth="1"/>
    <col min="12812" max="13056" width="9.140625" style="69"/>
    <col min="13057" max="13057" width="5.7109375" style="69" customWidth="1"/>
    <col min="13058" max="13058" width="39.42578125" style="69" customWidth="1"/>
    <col min="13059" max="13059" width="6.7109375" style="69" customWidth="1"/>
    <col min="13060" max="13060" width="14" style="69" customWidth="1"/>
    <col min="13061" max="13061" width="13.28515625" style="69" customWidth="1"/>
    <col min="13062" max="13062" width="6.140625" style="69" customWidth="1"/>
    <col min="13063" max="13063" width="12.85546875" style="69" customWidth="1"/>
    <col min="13064" max="13064" width="9" style="69" customWidth="1"/>
    <col min="13065" max="13065" width="0" style="69" hidden="1" customWidth="1"/>
    <col min="13066" max="13067" width="13.28515625" style="69" customWidth="1"/>
    <col min="13068" max="13312" width="9.140625" style="69"/>
    <col min="13313" max="13313" width="5.7109375" style="69" customWidth="1"/>
    <col min="13314" max="13314" width="39.42578125" style="69" customWidth="1"/>
    <col min="13315" max="13315" width="6.7109375" style="69" customWidth="1"/>
    <col min="13316" max="13316" width="14" style="69" customWidth="1"/>
    <col min="13317" max="13317" width="13.28515625" style="69" customWidth="1"/>
    <col min="13318" max="13318" width="6.140625" style="69" customWidth="1"/>
    <col min="13319" max="13319" width="12.85546875" style="69" customWidth="1"/>
    <col min="13320" max="13320" width="9" style="69" customWidth="1"/>
    <col min="13321" max="13321" width="0" style="69" hidden="1" customWidth="1"/>
    <col min="13322" max="13323" width="13.28515625" style="69" customWidth="1"/>
    <col min="13324" max="13568" width="9.140625" style="69"/>
    <col min="13569" max="13569" width="5.7109375" style="69" customWidth="1"/>
    <col min="13570" max="13570" width="39.42578125" style="69" customWidth="1"/>
    <col min="13571" max="13571" width="6.7109375" style="69" customWidth="1"/>
    <col min="13572" max="13572" width="14" style="69" customWidth="1"/>
    <col min="13573" max="13573" width="13.28515625" style="69" customWidth="1"/>
    <col min="13574" max="13574" width="6.140625" style="69" customWidth="1"/>
    <col min="13575" max="13575" width="12.85546875" style="69" customWidth="1"/>
    <col min="13576" max="13576" width="9" style="69" customWidth="1"/>
    <col min="13577" max="13577" width="0" style="69" hidden="1" customWidth="1"/>
    <col min="13578" max="13579" width="13.28515625" style="69" customWidth="1"/>
    <col min="13580" max="13824" width="9.140625" style="69"/>
    <col min="13825" max="13825" width="5.7109375" style="69" customWidth="1"/>
    <col min="13826" max="13826" width="39.42578125" style="69" customWidth="1"/>
    <col min="13827" max="13827" width="6.7109375" style="69" customWidth="1"/>
    <col min="13828" max="13828" width="14" style="69" customWidth="1"/>
    <col min="13829" max="13829" width="13.28515625" style="69" customWidth="1"/>
    <col min="13830" max="13830" width="6.140625" style="69" customWidth="1"/>
    <col min="13831" max="13831" width="12.85546875" style="69" customWidth="1"/>
    <col min="13832" max="13832" width="9" style="69" customWidth="1"/>
    <col min="13833" max="13833" width="0" style="69" hidden="1" customWidth="1"/>
    <col min="13834" max="13835" width="13.28515625" style="69" customWidth="1"/>
    <col min="13836" max="14080" width="9.140625" style="69"/>
    <col min="14081" max="14081" width="5.7109375" style="69" customWidth="1"/>
    <col min="14082" max="14082" width="39.42578125" style="69" customWidth="1"/>
    <col min="14083" max="14083" width="6.7109375" style="69" customWidth="1"/>
    <col min="14084" max="14084" width="14" style="69" customWidth="1"/>
    <col min="14085" max="14085" width="13.28515625" style="69" customWidth="1"/>
    <col min="14086" max="14086" width="6.140625" style="69" customWidth="1"/>
    <col min="14087" max="14087" width="12.85546875" style="69" customWidth="1"/>
    <col min="14088" max="14088" width="9" style="69" customWidth="1"/>
    <col min="14089" max="14089" width="0" style="69" hidden="1" customWidth="1"/>
    <col min="14090" max="14091" width="13.28515625" style="69" customWidth="1"/>
    <col min="14092" max="14336" width="9.140625" style="69"/>
    <col min="14337" max="14337" width="5.7109375" style="69" customWidth="1"/>
    <col min="14338" max="14338" width="39.42578125" style="69" customWidth="1"/>
    <col min="14339" max="14339" width="6.7109375" style="69" customWidth="1"/>
    <col min="14340" max="14340" width="14" style="69" customWidth="1"/>
    <col min="14341" max="14341" width="13.28515625" style="69" customWidth="1"/>
    <col min="14342" max="14342" width="6.140625" style="69" customWidth="1"/>
    <col min="14343" max="14343" width="12.85546875" style="69" customWidth="1"/>
    <col min="14344" max="14344" width="9" style="69" customWidth="1"/>
    <col min="14345" max="14345" width="0" style="69" hidden="1" customWidth="1"/>
    <col min="14346" max="14347" width="13.28515625" style="69" customWidth="1"/>
    <col min="14348" max="14592" width="9.140625" style="69"/>
    <col min="14593" max="14593" width="5.7109375" style="69" customWidth="1"/>
    <col min="14594" max="14594" width="39.42578125" style="69" customWidth="1"/>
    <col min="14595" max="14595" width="6.7109375" style="69" customWidth="1"/>
    <col min="14596" max="14596" width="14" style="69" customWidth="1"/>
    <col min="14597" max="14597" width="13.28515625" style="69" customWidth="1"/>
    <col min="14598" max="14598" width="6.140625" style="69" customWidth="1"/>
    <col min="14599" max="14599" width="12.85546875" style="69" customWidth="1"/>
    <col min="14600" max="14600" width="9" style="69" customWidth="1"/>
    <col min="14601" max="14601" width="0" style="69" hidden="1" customWidth="1"/>
    <col min="14602" max="14603" width="13.28515625" style="69" customWidth="1"/>
    <col min="14604" max="14848" width="9.140625" style="69"/>
    <col min="14849" max="14849" width="5.7109375" style="69" customWidth="1"/>
    <col min="14850" max="14850" width="39.42578125" style="69" customWidth="1"/>
    <col min="14851" max="14851" width="6.7109375" style="69" customWidth="1"/>
    <col min="14852" max="14852" width="14" style="69" customWidth="1"/>
    <col min="14853" max="14853" width="13.28515625" style="69" customWidth="1"/>
    <col min="14854" max="14854" width="6.140625" style="69" customWidth="1"/>
    <col min="14855" max="14855" width="12.85546875" style="69" customWidth="1"/>
    <col min="14856" max="14856" width="9" style="69" customWidth="1"/>
    <col min="14857" max="14857" width="0" style="69" hidden="1" customWidth="1"/>
    <col min="14858" max="14859" width="13.28515625" style="69" customWidth="1"/>
    <col min="14860" max="15104" width="9.140625" style="69"/>
    <col min="15105" max="15105" width="5.7109375" style="69" customWidth="1"/>
    <col min="15106" max="15106" width="39.42578125" style="69" customWidth="1"/>
    <col min="15107" max="15107" width="6.7109375" style="69" customWidth="1"/>
    <col min="15108" max="15108" width="14" style="69" customWidth="1"/>
    <col min="15109" max="15109" width="13.28515625" style="69" customWidth="1"/>
    <col min="15110" max="15110" width="6.140625" style="69" customWidth="1"/>
    <col min="15111" max="15111" width="12.85546875" style="69" customWidth="1"/>
    <col min="15112" max="15112" width="9" style="69" customWidth="1"/>
    <col min="15113" max="15113" width="0" style="69" hidden="1" customWidth="1"/>
    <col min="15114" max="15115" width="13.28515625" style="69" customWidth="1"/>
    <col min="15116" max="15360" width="9.140625" style="69"/>
    <col min="15361" max="15361" width="5.7109375" style="69" customWidth="1"/>
    <col min="15362" max="15362" width="39.42578125" style="69" customWidth="1"/>
    <col min="15363" max="15363" width="6.7109375" style="69" customWidth="1"/>
    <col min="15364" max="15364" width="14" style="69" customWidth="1"/>
    <col min="15365" max="15365" width="13.28515625" style="69" customWidth="1"/>
    <col min="15366" max="15366" width="6.140625" style="69" customWidth="1"/>
    <col min="15367" max="15367" width="12.85546875" style="69" customWidth="1"/>
    <col min="15368" max="15368" width="9" style="69" customWidth="1"/>
    <col min="15369" max="15369" width="0" style="69" hidden="1" customWidth="1"/>
    <col min="15370" max="15371" width="13.28515625" style="69" customWidth="1"/>
    <col min="15372" max="15616" width="9.140625" style="69"/>
    <col min="15617" max="15617" width="5.7109375" style="69" customWidth="1"/>
    <col min="15618" max="15618" width="39.42578125" style="69" customWidth="1"/>
    <col min="15619" max="15619" width="6.7109375" style="69" customWidth="1"/>
    <col min="15620" max="15620" width="14" style="69" customWidth="1"/>
    <col min="15621" max="15621" width="13.28515625" style="69" customWidth="1"/>
    <col min="15622" max="15622" width="6.140625" style="69" customWidth="1"/>
    <col min="15623" max="15623" width="12.85546875" style="69" customWidth="1"/>
    <col min="15624" max="15624" width="9" style="69" customWidth="1"/>
    <col min="15625" max="15625" width="0" style="69" hidden="1" customWidth="1"/>
    <col min="15626" max="15627" width="13.28515625" style="69" customWidth="1"/>
    <col min="15628" max="15872" width="9.140625" style="69"/>
    <col min="15873" max="15873" width="5.7109375" style="69" customWidth="1"/>
    <col min="15874" max="15874" width="39.42578125" style="69" customWidth="1"/>
    <col min="15875" max="15875" width="6.7109375" style="69" customWidth="1"/>
    <col min="15876" max="15876" width="14" style="69" customWidth="1"/>
    <col min="15877" max="15877" width="13.28515625" style="69" customWidth="1"/>
    <col min="15878" max="15878" width="6.140625" style="69" customWidth="1"/>
    <col min="15879" max="15879" width="12.85546875" style="69" customWidth="1"/>
    <col min="15880" max="15880" width="9" style="69" customWidth="1"/>
    <col min="15881" max="15881" width="0" style="69" hidden="1" customWidth="1"/>
    <col min="15882" max="15883" width="13.28515625" style="69" customWidth="1"/>
    <col min="15884" max="16128" width="9.140625" style="69"/>
    <col min="16129" max="16129" width="5.7109375" style="69" customWidth="1"/>
    <col min="16130" max="16130" width="39.42578125" style="69" customWidth="1"/>
    <col min="16131" max="16131" width="6.7109375" style="69" customWidth="1"/>
    <col min="16132" max="16132" width="14" style="69" customWidth="1"/>
    <col min="16133" max="16133" width="13.28515625" style="69" customWidth="1"/>
    <col min="16134" max="16134" width="6.140625" style="69" customWidth="1"/>
    <col min="16135" max="16135" width="12.85546875" style="69" customWidth="1"/>
    <col min="16136" max="16136" width="9" style="69" customWidth="1"/>
    <col min="16137" max="16137" width="0" style="69" hidden="1" customWidth="1"/>
    <col min="16138" max="16139" width="13.28515625" style="69" customWidth="1"/>
    <col min="16140" max="16384" width="9.140625" style="69"/>
  </cols>
  <sheetData>
    <row r="1" spans="1:11" s="1" customFormat="1" ht="20.25" customHeight="1" x14ac:dyDescent="0.25"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4"/>
    </row>
    <row r="2" spans="1:11" s="1" customFormat="1" ht="21" customHeight="1" x14ac:dyDescent="0.25">
      <c r="B2" s="175" t="s">
        <v>1</v>
      </c>
      <c r="C2" s="175"/>
      <c r="D2" s="175"/>
      <c r="E2" s="175"/>
      <c r="F2" s="175"/>
      <c r="G2" s="175"/>
      <c r="H2" s="175"/>
      <c r="I2" s="175"/>
      <c r="J2" s="175"/>
      <c r="K2" s="4"/>
    </row>
    <row r="3" spans="1:11" s="1" customFormat="1" ht="24" customHeight="1" x14ac:dyDescent="0.3">
      <c r="B3" s="176" t="s">
        <v>126</v>
      </c>
      <c r="C3" s="176"/>
      <c r="D3" s="176"/>
      <c r="E3" s="176"/>
      <c r="F3" s="176"/>
      <c r="G3" s="176"/>
      <c r="H3" s="176"/>
      <c r="I3" s="176"/>
      <c r="J3" s="176"/>
      <c r="K3" s="4"/>
    </row>
    <row r="4" spans="1:11" s="1" customFormat="1" ht="24.75" customHeight="1" x14ac:dyDescent="0.25">
      <c r="B4" s="177" t="s">
        <v>127</v>
      </c>
      <c r="C4" s="177"/>
      <c r="D4" s="177"/>
      <c r="E4" s="177"/>
      <c r="F4" s="177"/>
      <c r="G4" s="177"/>
      <c r="H4" s="177"/>
      <c r="I4" s="177"/>
      <c r="J4" s="177"/>
      <c r="K4" s="4"/>
    </row>
    <row r="5" spans="1:11" ht="54.75" customHeight="1" x14ac:dyDescent="0.25">
      <c r="A5" s="180" t="s">
        <v>14</v>
      </c>
      <c r="B5" s="180"/>
      <c r="C5" s="180"/>
      <c r="D5" s="180"/>
      <c r="E5" s="180"/>
      <c r="F5" s="180"/>
      <c r="G5" s="180"/>
      <c r="H5" s="180"/>
      <c r="I5" s="180"/>
      <c r="J5" s="180"/>
    </row>
    <row r="6" spans="1:11" ht="21.75" customHeight="1" x14ac:dyDescent="0.25">
      <c r="A6" s="178" t="s">
        <v>15</v>
      </c>
      <c r="B6" s="178"/>
      <c r="C6" s="70">
        <f>+C17+C23+C26+C69+C35+C42+C49+C55+C62+C76+C85+C89</f>
        <v>101</v>
      </c>
      <c r="D6" s="179"/>
      <c r="E6" s="179"/>
      <c r="F6" s="70">
        <f>+F17+F23+F26+F69+F35+F42+F49+F55+F62+F76+F85+F89</f>
        <v>99</v>
      </c>
      <c r="G6" s="69"/>
      <c r="H6" s="91"/>
      <c r="I6" s="91"/>
      <c r="J6" s="69"/>
    </row>
    <row r="7" spans="1:11" ht="18" customHeight="1" x14ac:dyDescent="0.25">
      <c r="C7" s="182" t="s">
        <v>118</v>
      </c>
      <c r="D7" s="182"/>
      <c r="E7" s="182"/>
      <c r="F7" s="182"/>
      <c r="G7" s="182"/>
      <c r="H7" s="182"/>
      <c r="I7" s="182"/>
      <c r="J7" s="182"/>
    </row>
    <row r="8" spans="1:11" x14ac:dyDescent="0.25">
      <c r="A8" s="181" t="s">
        <v>16</v>
      </c>
      <c r="B8" s="181" t="s">
        <v>17</v>
      </c>
      <c r="C8" s="183" t="s">
        <v>18</v>
      </c>
      <c r="D8" s="184" t="s">
        <v>19</v>
      </c>
      <c r="E8" s="185" t="s">
        <v>20</v>
      </c>
      <c r="F8" s="183" t="s">
        <v>18</v>
      </c>
      <c r="G8" s="184" t="s">
        <v>19</v>
      </c>
      <c r="H8" s="171" t="s">
        <v>21</v>
      </c>
      <c r="I8" s="171" t="s">
        <v>22</v>
      </c>
      <c r="J8" s="174" t="s">
        <v>20</v>
      </c>
      <c r="K8" s="158" t="s">
        <v>119</v>
      </c>
    </row>
    <row r="9" spans="1:11" x14ac:dyDescent="0.25">
      <c r="A9" s="181"/>
      <c r="B9" s="181"/>
      <c r="C9" s="183"/>
      <c r="D9" s="184"/>
      <c r="E9" s="185"/>
      <c r="F9" s="183"/>
      <c r="G9" s="184"/>
      <c r="H9" s="172"/>
      <c r="I9" s="172"/>
      <c r="J9" s="174"/>
      <c r="K9" s="158"/>
    </row>
    <row r="10" spans="1:11" ht="96.75" customHeight="1" x14ac:dyDescent="0.25">
      <c r="A10" s="181"/>
      <c r="B10" s="181"/>
      <c r="C10" s="183"/>
      <c r="D10" s="184"/>
      <c r="E10" s="185"/>
      <c r="F10" s="183"/>
      <c r="G10" s="184"/>
      <c r="H10" s="173"/>
      <c r="I10" s="173"/>
      <c r="J10" s="174"/>
      <c r="K10" s="158"/>
    </row>
    <row r="11" spans="1:11" ht="27" customHeight="1" x14ac:dyDescent="0.25">
      <c r="A11" s="154" t="s">
        <v>23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6"/>
    </row>
    <row r="12" spans="1:11" ht="31.5" customHeight="1" x14ac:dyDescent="0.25">
      <c r="A12" s="16">
        <v>1</v>
      </c>
      <c r="B12" s="72" t="s">
        <v>24</v>
      </c>
      <c r="C12" s="71">
        <v>1</v>
      </c>
      <c r="D12" s="73">
        <v>469000</v>
      </c>
      <c r="E12" s="19">
        <f>+D12*C12</f>
        <v>469000</v>
      </c>
      <c r="F12" s="71">
        <v>1</v>
      </c>
      <c r="G12" s="73">
        <v>589000</v>
      </c>
      <c r="H12" s="73"/>
      <c r="I12" s="73"/>
      <c r="J12" s="20">
        <f>+G12*F12+H12+I12</f>
        <v>589000</v>
      </c>
      <c r="K12" s="92">
        <f>+G12-D12</f>
        <v>120000</v>
      </c>
    </row>
    <row r="13" spans="1:11" ht="33" customHeight="1" x14ac:dyDescent="0.25">
      <c r="A13" s="16">
        <v>2</v>
      </c>
      <c r="B13" s="72" t="s">
        <v>25</v>
      </c>
      <c r="C13" s="71">
        <v>1</v>
      </c>
      <c r="D13" s="73">
        <v>380000</v>
      </c>
      <c r="E13" s="19">
        <f>+D13*C13</f>
        <v>380000</v>
      </c>
      <c r="F13" s="71">
        <v>1</v>
      </c>
      <c r="G13" s="73">
        <v>550000</v>
      </c>
      <c r="H13" s="73"/>
      <c r="I13" s="73"/>
      <c r="J13" s="20">
        <f>+G13*F13+H13+I13</f>
        <v>550000</v>
      </c>
      <c r="K13" s="92">
        <f t="shared" ref="K13:K16" si="0">+G13-D13</f>
        <v>170000</v>
      </c>
    </row>
    <row r="14" spans="1:11" ht="32.25" customHeight="1" x14ac:dyDescent="0.25">
      <c r="A14" s="16">
        <v>3</v>
      </c>
      <c r="B14" s="72" t="s">
        <v>26</v>
      </c>
      <c r="C14" s="71">
        <v>2</v>
      </c>
      <c r="D14" s="73">
        <v>360000</v>
      </c>
      <c r="E14" s="19">
        <f>+D14*C14</f>
        <v>720000</v>
      </c>
      <c r="F14" s="71">
        <v>2</v>
      </c>
      <c r="G14" s="73">
        <v>550000</v>
      </c>
      <c r="H14" s="73"/>
      <c r="I14" s="73"/>
      <c r="J14" s="20">
        <f>+G14*F14+H14+I14</f>
        <v>1100000</v>
      </c>
      <c r="K14" s="92">
        <f t="shared" si="0"/>
        <v>190000</v>
      </c>
    </row>
    <row r="15" spans="1:11" ht="32.25" customHeight="1" x14ac:dyDescent="0.25">
      <c r="A15" s="16">
        <v>4</v>
      </c>
      <c r="B15" s="72" t="s">
        <v>27</v>
      </c>
      <c r="C15" s="71">
        <v>1</v>
      </c>
      <c r="D15" s="73">
        <v>350000</v>
      </c>
      <c r="E15" s="19">
        <f>+D15*C15</f>
        <v>350000</v>
      </c>
      <c r="F15" s="71">
        <v>1</v>
      </c>
      <c r="G15" s="73">
        <v>450000</v>
      </c>
      <c r="H15" s="73"/>
      <c r="I15" s="73"/>
      <c r="J15" s="20">
        <f>+G15*F15+H15+I15</f>
        <v>450000</v>
      </c>
      <c r="K15" s="92">
        <f t="shared" si="0"/>
        <v>100000</v>
      </c>
    </row>
    <row r="16" spans="1:11" ht="28.5" customHeight="1" x14ac:dyDescent="0.25">
      <c r="A16" s="16">
        <v>5</v>
      </c>
      <c r="B16" s="72" t="s">
        <v>28</v>
      </c>
      <c r="C16" s="71">
        <v>1</v>
      </c>
      <c r="D16" s="73">
        <v>220000</v>
      </c>
      <c r="E16" s="19">
        <f>+D16*C16</f>
        <v>220000</v>
      </c>
      <c r="F16" s="71">
        <v>1</v>
      </c>
      <c r="G16" s="73">
        <v>250000</v>
      </c>
      <c r="H16" s="73"/>
      <c r="I16" s="73"/>
      <c r="J16" s="20">
        <f>+G16*F16+H16+I16</f>
        <v>250000</v>
      </c>
      <c r="K16" s="92">
        <f t="shared" si="0"/>
        <v>30000</v>
      </c>
    </row>
    <row r="17" spans="1:11" ht="21.75" customHeight="1" x14ac:dyDescent="0.25">
      <c r="A17" s="74"/>
      <c r="B17" s="75" t="s">
        <v>29</v>
      </c>
      <c r="C17" s="76">
        <f t="shared" ref="C17:J17" si="1">SUM(C12:C16)</f>
        <v>6</v>
      </c>
      <c r="D17" s="77">
        <f t="shared" si="1"/>
        <v>1779000</v>
      </c>
      <c r="E17" s="78">
        <f t="shared" si="1"/>
        <v>2139000</v>
      </c>
      <c r="F17" s="76">
        <f>SUM(F12:F16)</f>
        <v>6</v>
      </c>
      <c r="G17" s="77">
        <f t="shared" si="1"/>
        <v>2389000</v>
      </c>
      <c r="H17" s="77">
        <f t="shared" si="1"/>
        <v>0</v>
      </c>
      <c r="I17" s="77">
        <f t="shared" si="1"/>
        <v>0</v>
      </c>
      <c r="J17" s="79">
        <f t="shared" si="1"/>
        <v>2939000</v>
      </c>
      <c r="K17" s="79">
        <f>SUM(K12:K16)</f>
        <v>610000</v>
      </c>
    </row>
    <row r="18" spans="1:11" x14ac:dyDescent="0.25">
      <c r="A18" s="159" t="s">
        <v>30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1"/>
    </row>
    <row r="19" spans="1:11" ht="12.75" customHeight="1" x14ac:dyDescent="0.25">
      <c r="A19" s="162"/>
      <c r="B19" s="163"/>
      <c r="C19" s="163"/>
      <c r="D19" s="163"/>
      <c r="E19" s="163"/>
      <c r="F19" s="163"/>
      <c r="G19" s="163"/>
      <c r="H19" s="163"/>
      <c r="I19" s="163"/>
      <c r="J19" s="163"/>
      <c r="K19" s="164"/>
    </row>
    <row r="20" spans="1:11" ht="36" customHeight="1" x14ac:dyDescent="0.25">
      <c r="A20" s="16">
        <v>1</v>
      </c>
      <c r="B20" s="72" t="s">
        <v>31</v>
      </c>
      <c r="C20" s="71">
        <v>2</v>
      </c>
      <c r="D20" s="73">
        <v>260000</v>
      </c>
      <c r="E20" s="19">
        <f>+D20*C20</f>
        <v>520000</v>
      </c>
      <c r="F20" s="71">
        <v>2</v>
      </c>
      <c r="G20" s="73">
        <v>360000</v>
      </c>
      <c r="H20" s="73"/>
      <c r="I20" s="73"/>
      <c r="J20" s="20">
        <f>+G20*F20+H20+I20</f>
        <v>720000</v>
      </c>
      <c r="K20" s="92">
        <f t="shared" ref="K20:K22" si="2">+G20-D20</f>
        <v>100000</v>
      </c>
    </row>
    <row r="21" spans="1:11" ht="37.5" customHeight="1" x14ac:dyDescent="0.25">
      <c r="A21" s="16">
        <v>2</v>
      </c>
      <c r="B21" s="72" t="s">
        <v>32</v>
      </c>
      <c r="C21" s="71">
        <v>1</v>
      </c>
      <c r="D21" s="73">
        <v>280000</v>
      </c>
      <c r="E21" s="19">
        <f>+D21*C21</f>
        <v>280000</v>
      </c>
      <c r="F21" s="71">
        <v>1</v>
      </c>
      <c r="G21" s="73">
        <v>380000</v>
      </c>
      <c r="H21" s="73"/>
      <c r="I21" s="73"/>
      <c r="J21" s="20">
        <f>+G21*F21+H21+I21</f>
        <v>380000</v>
      </c>
      <c r="K21" s="92">
        <f t="shared" si="2"/>
        <v>100000</v>
      </c>
    </row>
    <row r="22" spans="1:11" ht="39.75" customHeight="1" x14ac:dyDescent="0.25">
      <c r="A22" s="16">
        <v>3</v>
      </c>
      <c r="B22" s="72" t="s">
        <v>33</v>
      </c>
      <c r="C22" s="71">
        <v>5</v>
      </c>
      <c r="D22" s="73">
        <v>300000</v>
      </c>
      <c r="E22" s="19">
        <f>+D22*C22</f>
        <v>1500000</v>
      </c>
      <c r="F22" s="71">
        <v>5</v>
      </c>
      <c r="G22" s="73">
        <v>400000</v>
      </c>
      <c r="H22" s="73"/>
      <c r="I22" s="73"/>
      <c r="J22" s="20">
        <f>+G22*F22+H22+I22</f>
        <v>2000000</v>
      </c>
      <c r="K22" s="92">
        <f t="shared" si="2"/>
        <v>100000</v>
      </c>
    </row>
    <row r="23" spans="1:11" ht="24.75" customHeight="1" x14ac:dyDescent="0.25">
      <c r="A23" s="74"/>
      <c r="B23" s="75" t="s">
        <v>29</v>
      </c>
      <c r="C23" s="76">
        <f t="shared" ref="C23:K23" si="3">SUM(C20:C22)</f>
        <v>8</v>
      </c>
      <c r="D23" s="77">
        <f t="shared" si="3"/>
        <v>840000</v>
      </c>
      <c r="E23" s="78">
        <f t="shared" si="3"/>
        <v>2300000</v>
      </c>
      <c r="F23" s="76">
        <f>SUM(F20:F22)</f>
        <v>8</v>
      </c>
      <c r="G23" s="77">
        <f t="shared" si="3"/>
        <v>1140000</v>
      </c>
      <c r="H23" s="77">
        <f t="shared" si="3"/>
        <v>0</v>
      </c>
      <c r="I23" s="77">
        <f t="shared" si="3"/>
        <v>0</v>
      </c>
      <c r="J23" s="79">
        <f t="shared" si="3"/>
        <v>3100000</v>
      </c>
      <c r="K23" s="79">
        <f t="shared" si="3"/>
        <v>300000</v>
      </c>
    </row>
    <row r="24" spans="1:11" ht="30" customHeight="1" x14ac:dyDescent="0.25">
      <c r="A24" s="154" t="s">
        <v>34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6"/>
    </row>
    <row r="25" spans="1:11" ht="25.5" customHeight="1" x14ac:dyDescent="0.25">
      <c r="A25" s="16">
        <v>1</v>
      </c>
      <c r="B25" s="72" t="s">
        <v>35</v>
      </c>
      <c r="C25" s="71">
        <v>1</v>
      </c>
      <c r="D25" s="73">
        <v>342000</v>
      </c>
      <c r="E25" s="19">
        <f>+D25*C25</f>
        <v>342000</v>
      </c>
      <c r="F25" s="71">
        <v>1</v>
      </c>
      <c r="G25" s="73">
        <v>500000</v>
      </c>
      <c r="H25" s="73"/>
      <c r="I25" s="73"/>
      <c r="J25" s="20">
        <f>+G25*F25+H25+I25</f>
        <v>500000</v>
      </c>
      <c r="K25" s="92">
        <f t="shared" ref="K25" si="4">+G25-D25</f>
        <v>158000</v>
      </c>
    </row>
    <row r="26" spans="1:11" ht="21" customHeight="1" x14ac:dyDescent="0.25">
      <c r="A26" s="74"/>
      <c r="B26" s="75" t="s">
        <v>29</v>
      </c>
      <c r="C26" s="76">
        <f>SUM(C24:C25)</f>
        <v>1</v>
      </c>
      <c r="D26" s="77">
        <f>SUM(D24:D25)</f>
        <v>342000</v>
      </c>
      <c r="E26" s="78">
        <f>SUM(E25:E25)</f>
        <v>342000</v>
      </c>
      <c r="F26" s="76">
        <f>SUM(F24:F25)</f>
        <v>1</v>
      </c>
      <c r="G26" s="77">
        <f>SUM(G24:G25)</f>
        <v>500000</v>
      </c>
      <c r="H26" s="77">
        <f>SUM(H24:H25)</f>
        <v>0</v>
      </c>
      <c r="I26" s="77">
        <f>SUM(I24:I25)</f>
        <v>0</v>
      </c>
      <c r="J26" s="79">
        <f>SUM(J25:J25)</f>
        <v>500000</v>
      </c>
      <c r="K26" s="79">
        <f>SUM(K25:K25)</f>
        <v>158000</v>
      </c>
    </row>
    <row r="27" spans="1:11" x14ac:dyDescent="0.25">
      <c r="A27" s="159" t="s">
        <v>42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1"/>
    </row>
    <row r="28" spans="1:11" ht="22.5" customHeight="1" x14ac:dyDescent="0.25">
      <c r="A28" s="162"/>
      <c r="B28" s="163"/>
      <c r="C28" s="163"/>
      <c r="D28" s="163"/>
      <c r="E28" s="163"/>
      <c r="F28" s="163"/>
      <c r="G28" s="163"/>
      <c r="H28" s="163"/>
      <c r="I28" s="163"/>
      <c r="J28" s="163"/>
      <c r="K28" s="164"/>
    </row>
    <row r="29" spans="1:11" x14ac:dyDescent="0.25">
      <c r="A29" s="16">
        <v>1</v>
      </c>
      <c r="B29" s="72" t="s">
        <v>37</v>
      </c>
      <c r="C29" s="71">
        <v>1</v>
      </c>
      <c r="D29" s="73">
        <v>307000</v>
      </c>
      <c r="E29" s="19">
        <f>+D29*C29</f>
        <v>307000</v>
      </c>
      <c r="F29" s="71">
        <v>1</v>
      </c>
      <c r="G29" s="73">
        <f>+G64</f>
        <v>350000</v>
      </c>
      <c r="H29" s="73"/>
      <c r="I29" s="73"/>
      <c r="J29" s="20">
        <f t="shared" ref="J29:J34" si="5">+G29*F29+H29+I29</f>
        <v>350000</v>
      </c>
      <c r="K29" s="92">
        <f t="shared" ref="K29:K34" si="6">+G29-D29</f>
        <v>43000</v>
      </c>
    </row>
    <row r="30" spans="1:11" x14ac:dyDescent="0.25">
      <c r="A30" s="16">
        <v>2</v>
      </c>
      <c r="B30" s="72" t="s">
        <v>38</v>
      </c>
      <c r="C30" s="71">
        <v>1</v>
      </c>
      <c r="D30" s="73">
        <v>276000</v>
      </c>
      <c r="E30" s="19">
        <f>+D30*C30</f>
        <v>276000</v>
      </c>
      <c r="F30" s="71">
        <v>1</v>
      </c>
      <c r="G30" s="73">
        <f>+G65</f>
        <v>300000</v>
      </c>
      <c r="H30" s="73"/>
      <c r="I30" s="73"/>
      <c r="J30" s="20">
        <f t="shared" si="5"/>
        <v>300000</v>
      </c>
      <c r="K30" s="92">
        <f t="shared" si="6"/>
        <v>24000</v>
      </c>
    </row>
    <row r="31" spans="1:11" ht="33" x14ac:dyDescent="0.25">
      <c r="A31" s="16">
        <v>3</v>
      </c>
      <c r="B31" s="72" t="s">
        <v>43</v>
      </c>
      <c r="C31" s="71">
        <v>3</v>
      </c>
      <c r="D31" s="73">
        <v>248000</v>
      </c>
      <c r="E31" s="19">
        <f>+D31*C31</f>
        <v>744000</v>
      </c>
      <c r="F31" s="71">
        <v>1</v>
      </c>
      <c r="G31" s="73">
        <f>+G66</f>
        <v>270000</v>
      </c>
      <c r="H31" s="73"/>
      <c r="I31" s="73">
        <v>50000</v>
      </c>
      <c r="J31" s="20">
        <f>+G31*F31+H31+I31</f>
        <v>320000</v>
      </c>
      <c r="K31" s="92">
        <f>+G31-D31</f>
        <v>22000</v>
      </c>
    </row>
    <row r="32" spans="1:11" x14ac:dyDescent="0.25">
      <c r="A32" s="16">
        <v>3.1</v>
      </c>
      <c r="B32" s="72" t="s">
        <v>39</v>
      </c>
      <c r="C32" s="71">
        <v>2</v>
      </c>
      <c r="D32" s="73"/>
      <c r="E32" s="19"/>
      <c r="F32" s="71">
        <v>2</v>
      </c>
      <c r="G32" s="73">
        <v>270000</v>
      </c>
      <c r="H32" s="73"/>
      <c r="I32" s="73"/>
      <c r="J32" s="20">
        <f t="shared" si="5"/>
        <v>540000</v>
      </c>
      <c r="K32" s="92">
        <f t="shared" si="6"/>
        <v>270000</v>
      </c>
    </row>
    <row r="33" spans="1:11" x14ac:dyDescent="0.25">
      <c r="A33" s="16">
        <v>4</v>
      </c>
      <c r="B33" s="72" t="s">
        <v>40</v>
      </c>
      <c r="C33" s="71">
        <v>3</v>
      </c>
      <c r="D33" s="73">
        <v>223000</v>
      </c>
      <c r="E33" s="19">
        <f>+D33*C33</f>
        <v>669000</v>
      </c>
      <c r="F33" s="71">
        <v>3</v>
      </c>
      <c r="G33" s="73">
        <f>+G67</f>
        <v>250000</v>
      </c>
      <c r="H33" s="73"/>
      <c r="I33" s="73"/>
      <c r="J33" s="20">
        <f t="shared" si="5"/>
        <v>750000</v>
      </c>
      <c r="K33" s="92">
        <f t="shared" si="6"/>
        <v>27000</v>
      </c>
    </row>
    <row r="34" spans="1:11" x14ac:dyDescent="0.25">
      <c r="A34" s="16">
        <v>5</v>
      </c>
      <c r="B34" s="72" t="s">
        <v>41</v>
      </c>
      <c r="C34" s="71">
        <v>2</v>
      </c>
      <c r="D34" s="73">
        <v>200000</v>
      </c>
      <c r="E34" s="19">
        <f>+D34*C34</f>
        <v>400000</v>
      </c>
      <c r="F34" s="71">
        <v>2</v>
      </c>
      <c r="G34" s="73">
        <f>+G68</f>
        <v>230000</v>
      </c>
      <c r="H34" s="73"/>
      <c r="I34" s="73"/>
      <c r="J34" s="20">
        <f t="shared" si="5"/>
        <v>460000</v>
      </c>
      <c r="K34" s="92">
        <f t="shared" si="6"/>
        <v>30000</v>
      </c>
    </row>
    <row r="35" spans="1:11" x14ac:dyDescent="0.25">
      <c r="A35" s="74"/>
      <c r="B35" s="75" t="s">
        <v>29</v>
      </c>
      <c r="C35" s="76">
        <f t="shared" ref="C35:J35" si="7">SUM(C29:C34)</f>
        <v>12</v>
      </c>
      <c r="D35" s="77">
        <f t="shared" si="7"/>
        <v>1254000</v>
      </c>
      <c r="E35" s="78">
        <f t="shared" si="7"/>
        <v>2396000</v>
      </c>
      <c r="F35" s="76">
        <f>SUM(F29:F34)</f>
        <v>10</v>
      </c>
      <c r="G35" s="77">
        <f t="shared" si="7"/>
        <v>1670000</v>
      </c>
      <c r="H35" s="77">
        <f t="shared" si="7"/>
        <v>0</v>
      </c>
      <c r="I35" s="77">
        <f t="shared" si="7"/>
        <v>50000</v>
      </c>
      <c r="J35" s="79">
        <f t="shared" si="7"/>
        <v>2720000</v>
      </c>
      <c r="K35" s="79">
        <f>SUM(K29:K34)</f>
        <v>416000</v>
      </c>
    </row>
    <row r="36" spans="1:11" ht="15" customHeight="1" x14ac:dyDescent="0.25">
      <c r="A36" s="165" t="s">
        <v>44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7"/>
    </row>
    <row r="37" spans="1:11" ht="19.5" customHeight="1" x14ac:dyDescent="0.25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70"/>
    </row>
    <row r="38" spans="1:11" x14ac:dyDescent="0.25">
      <c r="A38" s="16">
        <v>1</v>
      </c>
      <c r="B38" s="72" t="s">
        <v>37</v>
      </c>
      <c r="C38" s="71">
        <v>1</v>
      </c>
      <c r="D38" s="73">
        <v>307000</v>
      </c>
      <c r="E38" s="19">
        <f>+D38*C38</f>
        <v>307000</v>
      </c>
      <c r="F38" s="71">
        <v>1</v>
      </c>
      <c r="G38" s="73">
        <f>+G29</f>
        <v>350000</v>
      </c>
      <c r="H38" s="73"/>
      <c r="I38" s="73"/>
      <c r="J38" s="20">
        <f>+G38*F38+H38+I38</f>
        <v>350000</v>
      </c>
      <c r="K38" s="92">
        <f t="shared" ref="K38:K41" si="8">+G38-D38</f>
        <v>43000</v>
      </c>
    </row>
    <row r="39" spans="1:11" x14ac:dyDescent="0.25">
      <c r="A39" s="16">
        <v>2</v>
      </c>
      <c r="B39" s="72" t="s">
        <v>39</v>
      </c>
      <c r="C39" s="71">
        <v>1</v>
      </c>
      <c r="D39" s="73">
        <v>248000</v>
      </c>
      <c r="E39" s="19">
        <f>+D39*C39</f>
        <v>248000</v>
      </c>
      <c r="F39" s="71">
        <v>1</v>
      </c>
      <c r="G39" s="73">
        <f>+G31</f>
        <v>270000</v>
      </c>
      <c r="H39" s="73"/>
      <c r="I39" s="73"/>
      <c r="J39" s="20">
        <f>+G39*F39+H39+I39</f>
        <v>270000</v>
      </c>
      <c r="K39" s="92">
        <f t="shared" si="8"/>
        <v>22000</v>
      </c>
    </row>
    <row r="40" spans="1:11" x14ac:dyDescent="0.25">
      <c r="A40" s="16">
        <v>3</v>
      </c>
      <c r="B40" s="72" t="s">
        <v>40</v>
      </c>
      <c r="C40" s="71">
        <v>3</v>
      </c>
      <c r="D40" s="73">
        <v>223000</v>
      </c>
      <c r="E40" s="19">
        <f>+D40*C40</f>
        <v>669000</v>
      </c>
      <c r="F40" s="71">
        <v>3</v>
      </c>
      <c r="G40" s="73">
        <f>+G33</f>
        <v>250000</v>
      </c>
      <c r="H40" s="73"/>
      <c r="I40" s="73"/>
      <c r="J40" s="20">
        <f>+G40*F40+H40+I40</f>
        <v>750000</v>
      </c>
      <c r="K40" s="92">
        <f t="shared" si="8"/>
        <v>27000</v>
      </c>
    </row>
    <row r="41" spans="1:11" x14ac:dyDescent="0.25">
      <c r="A41" s="16">
        <v>4</v>
      </c>
      <c r="B41" s="72" t="s">
        <v>41</v>
      </c>
      <c r="C41" s="71">
        <v>2</v>
      </c>
      <c r="D41" s="73">
        <v>200000</v>
      </c>
      <c r="E41" s="19">
        <f>+D41*C41</f>
        <v>400000</v>
      </c>
      <c r="F41" s="71">
        <v>2</v>
      </c>
      <c r="G41" s="73">
        <f>+G34</f>
        <v>230000</v>
      </c>
      <c r="H41" s="73"/>
      <c r="I41" s="73"/>
      <c r="J41" s="20">
        <f>+G41*F41+H41+I41</f>
        <v>460000</v>
      </c>
      <c r="K41" s="92">
        <f t="shared" si="8"/>
        <v>30000</v>
      </c>
    </row>
    <row r="42" spans="1:11" x14ac:dyDescent="0.25">
      <c r="A42" s="74"/>
      <c r="B42" s="75" t="s">
        <v>29</v>
      </c>
      <c r="C42" s="76">
        <f t="shared" ref="C42:K42" si="9">SUM(C38:C41)</f>
        <v>7</v>
      </c>
      <c r="D42" s="77">
        <f t="shared" si="9"/>
        <v>978000</v>
      </c>
      <c r="E42" s="78">
        <f t="shared" si="9"/>
        <v>1624000</v>
      </c>
      <c r="F42" s="76">
        <f>SUM(F38:F41)</f>
        <v>7</v>
      </c>
      <c r="G42" s="77">
        <f t="shared" si="9"/>
        <v>1100000</v>
      </c>
      <c r="H42" s="77">
        <f t="shared" si="9"/>
        <v>0</v>
      </c>
      <c r="I42" s="77">
        <f t="shared" si="9"/>
        <v>0</v>
      </c>
      <c r="J42" s="79">
        <f t="shared" si="9"/>
        <v>1830000</v>
      </c>
      <c r="K42" s="79">
        <f t="shared" si="9"/>
        <v>122000</v>
      </c>
    </row>
    <row r="43" spans="1:11" x14ac:dyDescent="0.25">
      <c r="A43" s="159" t="s">
        <v>45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11" x14ac:dyDescent="0.25">
      <c r="A44" s="162"/>
      <c r="B44" s="163"/>
      <c r="C44" s="163"/>
      <c r="D44" s="163"/>
      <c r="E44" s="163"/>
      <c r="F44" s="163"/>
      <c r="G44" s="163"/>
      <c r="H44" s="163"/>
      <c r="I44" s="163"/>
      <c r="J44" s="163"/>
      <c r="K44" s="164"/>
    </row>
    <row r="45" spans="1:11" x14ac:dyDescent="0.25">
      <c r="A45" s="16">
        <v>1</v>
      </c>
      <c r="B45" s="72" t="s">
        <v>37</v>
      </c>
      <c r="C45" s="71">
        <v>1</v>
      </c>
      <c r="D45" s="73">
        <v>307000</v>
      </c>
      <c r="E45" s="19">
        <f>+D45*C45</f>
        <v>307000</v>
      </c>
      <c r="F45" s="71">
        <v>1</v>
      </c>
      <c r="G45" s="73">
        <f>+G38</f>
        <v>350000</v>
      </c>
      <c r="H45" s="73"/>
      <c r="I45" s="73"/>
      <c r="J45" s="20">
        <f>+G45*F45+H45+I45</f>
        <v>350000</v>
      </c>
      <c r="K45" s="92">
        <f t="shared" ref="K45:K48" si="10">+G45-D45</f>
        <v>43000</v>
      </c>
    </row>
    <row r="46" spans="1:11" x14ac:dyDescent="0.25">
      <c r="A46" s="16">
        <v>2</v>
      </c>
      <c r="B46" s="72" t="s">
        <v>39</v>
      </c>
      <c r="C46" s="71">
        <v>1</v>
      </c>
      <c r="D46" s="73">
        <v>248000</v>
      </c>
      <c r="E46" s="19">
        <f>+D46*C46</f>
        <v>248000</v>
      </c>
      <c r="F46" s="71">
        <v>1</v>
      </c>
      <c r="G46" s="73">
        <f>+G39</f>
        <v>270000</v>
      </c>
      <c r="H46" s="73"/>
      <c r="I46" s="73"/>
      <c r="J46" s="20">
        <f>+G46*F46+H46+I46</f>
        <v>270000</v>
      </c>
      <c r="K46" s="92">
        <f t="shared" si="10"/>
        <v>22000</v>
      </c>
    </row>
    <row r="47" spans="1:11" x14ac:dyDescent="0.25">
      <c r="A47" s="16">
        <v>3</v>
      </c>
      <c r="B47" s="72" t="s">
        <v>40</v>
      </c>
      <c r="C47" s="71">
        <v>2</v>
      </c>
      <c r="D47" s="73">
        <v>223000</v>
      </c>
      <c r="E47" s="19">
        <f>+D47*C47</f>
        <v>446000</v>
      </c>
      <c r="F47" s="71">
        <v>2</v>
      </c>
      <c r="G47" s="73">
        <f>+G40</f>
        <v>250000</v>
      </c>
      <c r="H47" s="73"/>
      <c r="I47" s="73"/>
      <c r="J47" s="20">
        <f>+G47*F47+H47+I47</f>
        <v>500000</v>
      </c>
      <c r="K47" s="92">
        <f t="shared" si="10"/>
        <v>27000</v>
      </c>
    </row>
    <row r="48" spans="1:11" x14ac:dyDescent="0.25">
      <c r="A48" s="16">
        <v>4</v>
      </c>
      <c r="B48" s="72" t="s">
        <v>41</v>
      </c>
      <c r="C48" s="71">
        <v>1</v>
      </c>
      <c r="D48" s="73">
        <v>200000</v>
      </c>
      <c r="E48" s="19">
        <f>+D48*C48</f>
        <v>200000</v>
      </c>
      <c r="F48" s="71">
        <v>1</v>
      </c>
      <c r="G48" s="73">
        <f>+G41</f>
        <v>230000</v>
      </c>
      <c r="H48" s="73"/>
      <c r="I48" s="73"/>
      <c r="J48" s="20">
        <f>+G48*F48+H48+I48</f>
        <v>230000</v>
      </c>
      <c r="K48" s="92">
        <f t="shared" si="10"/>
        <v>30000</v>
      </c>
    </row>
    <row r="49" spans="1:11" x14ac:dyDescent="0.25">
      <c r="A49" s="74"/>
      <c r="B49" s="75" t="s">
        <v>29</v>
      </c>
      <c r="C49" s="76">
        <f t="shared" ref="C49:K49" si="11">SUM(C45:C48)</f>
        <v>5</v>
      </c>
      <c r="D49" s="77">
        <f t="shared" si="11"/>
        <v>978000</v>
      </c>
      <c r="E49" s="78">
        <f t="shared" si="11"/>
        <v>1201000</v>
      </c>
      <c r="F49" s="76">
        <f>SUM(F45:F48)</f>
        <v>5</v>
      </c>
      <c r="G49" s="77">
        <f t="shared" si="11"/>
        <v>1100000</v>
      </c>
      <c r="H49" s="77">
        <f t="shared" si="11"/>
        <v>0</v>
      </c>
      <c r="I49" s="77">
        <f t="shared" si="11"/>
        <v>0</v>
      </c>
      <c r="J49" s="79">
        <f t="shared" si="11"/>
        <v>1350000</v>
      </c>
      <c r="K49" s="79">
        <f t="shared" si="11"/>
        <v>122000</v>
      </c>
    </row>
    <row r="50" spans="1:11" ht="21" customHeight="1" x14ac:dyDescent="0.25">
      <c r="A50" s="154" t="s">
        <v>46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6"/>
    </row>
    <row r="51" spans="1:11" ht="25.5" customHeight="1" x14ac:dyDescent="0.25">
      <c r="A51" s="16">
        <v>1</v>
      </c>
      <c r="B51" s="72" t="s">
        <v>37</v>
      </c>
      <c r="C51" s="71">
        <v>1</v>
      </c>
      <c r="D51" s="73">
        <v>307000</v>
      </c>
      <c r="E51" s="19">
        <f>+D51*C51</f>
        <v>307000</v>
      </c>
      <c r="F51" s="71">
        <v>1</v>
      </c>
      <c r="G51" s="73">
        <f>+G45</f>
        <v>350000</v>
      </c>
      <c r="H51" s="73"/>
      <c r="I51" s="73"/>
      <c r="J51" s="20">
        <f>+G51*F51+H51+I51</f>
        <v>350000</v>
      </c>
      <c r="K51" s="92">
        <f t="shared" ref="K51:K54" si="12">+G51-D51</f>
        <v>43000</v>
      </c>
    </row>
    <row r="52" spans="1:11" ht="24" customHeight="1" x14ac:dyDescent="0.25">
      <c r="A52" s="16">
        <v>2</v>
      </c>
      <c r="B52" s="72" t="s">
        <v>47</v>
      </c>
      <c r="C52" s="71">
        <v>1</v>
      </c>
      <c r="D52" s="73">
        <v>248000</v>
      </c>
      <c r="E52" s="19">
        <f>+D52*C52</f>
        <v>248000</v>
      </c>
      <c r="F52" s="71">
        <v>1</v>
      </c>
      <c r="G52" s="73">
        <f>+G46</f>
        <v>270000</v>
      </c>
      <c r="H52" s="73"/>
      <c r="I52" s="73"/>
      <c r="J52" s="20">
        <f>+G52*F52+H52+I52</f>
        <v>270000</v>
      </c>
      <c r="K52" s="92">
        <f t="shared" si="12"/>
        <v>22000</v>
      </c>
    </row>
    <row r="53" spans="1:11" ht="24.75" customHeight="1" x14ac:dyDescent="0.25">
      <c r="A53" s="16">
        <v>3</v>
      </c>
      <c r="B53" s="72" t="s">
        <v>40</v>
      </c>
      <c r="C53" s="71">
        <v>2</v>
      </c>
      <c r="D53" s="73">
        <v>223000</v>
      </c>
      <c r="E53" s="19">
        <f>+D53*C53</f>
        <v>446000</v>
      </c>
      <c r="F53" s="71">
        <v>2</v>
      </c>
      <c r="G53" s="73">
        <f>+G47</f>
        <v>250000</v>
      </c>
      <c r="H53" s="73"/>
      <c r="I53" s="73"/>
      <c r="J53" s="20">
        <f>+G53*F53+H53+I53</f>
        <v>500000</v>
      </c>
      <c r="K53" s="92">
        <f t="shared" si="12"/>
        <v>27000</v>
      </c>
    </row>
    <row r="54" spans="1:11" ht="24" customHeight="1" x14ac:dyDescent="0.25">
      <c r="A54" s="16">
        <v>4</v>
      </c>
      <c r="B54" s="72" t="s">
        <v>48</v>
      </c>
      <c r="C54" s="71">
        <v>1</v>
      </c>
      <c r="D54" s="73">
        <v>200000</v>
      </c>
      <c r="E54" s="19">
        <f>+D54*C54</f>
        <v>200000</v>
      </c>
      <c r="F54" s="71">
        <v>1</v>
      </c>
      <c r="G54" s="73">
        <f>+G48</f>
        <v>230000</v>
      </c>
      <c r="H54" s="73"/>
      <c r="I54" s="73"/>
      <c r="J54" s="20">
        <f>+G54*F54+H54+I54</f>
        <v>230000</v>
      </c>
      <c r="K54" s="92">
        <f t="shared" si="12"/>
        <v>30000</v>
      </c>
    </row>
    <row r="55" spans="1:11" x14ac:dyDescent="0.25">
      <c r="A55" s="74"/>
      <c r="B55" s="75" t="s">
        <v>29</v>
      </c>
      <c r="C55" s="80">
        <f t="shared" ref="C55:K55" si="13">SUM(C51:C54)</f>
        <v>5</v>
      </c>
      <c r="D55" s="78">
        <f t="shared" si="13"/>
        <v>978000</v>
      </c>
      <c r="E55" s="78">
        <f t="shared" si="13"/>
        <v>1201000</v>
      </c>
      <c r="F55" s="80">
        <f>SUM(F51:F54)</f>
        <v>5</v>
      </c>
      <c r="G55" s="78">
        <f t="shared" si="13"/>
        <v>1100000</v>
      </c>
      <c r="H55" s="78">
        <f t="shared" si="13"/>
        <v>0</v>
      </c>
      <c r="I55" s="78">
        <f t="shared" si="13"/>
        <v>0</v>
      </c>
      <c r="J55" s="79">
        <f t="shared" si="13"/>
        <v>1350000</v>
      </c>
      <c r="K55" s="79">
        <f t="shared" si="13"/>
        <v>122000</v>
      </c>
    </row>
    <row r="56" spans="1:11" ht="15" customHeight="1" x14ac:dyDescent="0.25">
      <c r="A56" s="165" t="s">
        <v>49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7"/>
    </row>
    <row r="57" spans="1:11" ht="22.5" customHeight="1" x14ac:dyDescent="0.25">
      <c r="A57" s="168"/>
      <c r="B57" s="169"/>
      <c r="C57" s="169"/>
      <c r="D57" s="169"/>
      <c r="E57" s="169"/>
      <c r="F57" s="169"/>
      <c r="G57" s="169"/>
      <c r="H57" s="169"/>
      <c r="I57" s="169"/>
      <c r="J57" s="169"/>
      <c r="K57" s="170"/>
    </row>
    <row r="58" spans="1:11" ht="26.25" customHeight="1" x14ac:dyDescent="0.25">
      <c r="A58" s="16">
        <v>1</v>
      </c>
      <c r="B58" s="72" t="s">
        <v>37</v>
      </c>
      <c r="C58" s="71">
        <v>1</v>
      </c>
      <c r="D58" s="73">
        <v>307000</v>
      </c>
      <c r="E58" s="19">
        <f>+D58*C58</f>
        <v>307000</v>
      </c>
      <c r="F58" s="71">
        <v>1</v>
      </c>
      <c r="G58" s="73">
        <f>+G51</f>
        <v>350000</v>
      </c>
      <c r="H58" s="73"/>
      <c r="I58" s="73"/>
      <c r="J58" s="20">
        <f>+G58*F58+H58+I58</f>
        <v>350000</v>
      </c>
      <c r="K58" s="92">
        <f t="shared" ref="K58:K61" si="14">+G58-D58</f>
        <v>43000</v>
      </c>
    </row>
    <row r="59" spans="1:11" ht="27" customHeight="1" x14ac:dyDescent="0.25">
      <c r="A59" s="16">
        <v>2</v>
      </c>
      <c r="B59" s="72" t="s">
        <v>39</v>
      </c>
      <c r="C59" s="71">
        <v>1</v>
      </c>
      <c r="D59" s="73">
        <v>248000</v>
      </c>
      <c r="E59" s="19">
        <f>+D59*C59</f>
        <v>248000</v>
      </c>
      <c r="F59" s="71">
        <v>1</v>
      </c>
      <c r="G59" s="73">
        <f>+G52</f>
        <v>270000</v>
      </c>
      <c r="H59" s="73"/>
      <c r="I59" s="73"/>
      <c r="J59" s="20">
        <f>+G59*F59+H59+I59</f>
        <v>270000</v>
      </c>
      <c r="K59" s="92">
        <f t="shared" si="14"/>
        <v>22000</v>
      </c>
    </row>
    <row r="60" spans="1:11" ht="23.25" customHeight="1" x14ac:dyDescent="0.25">
      <c r="A60" s="16">
        <v>3</v>
      </c>
      <c r="B60" s="72" t="s">
        <v>40</v>
      </c>
      <c r="C60" s="71">
        <v>2</v>
      </c>
      <c r="D60" s="73">
        <v>223000</v>
      </c>
      <c r="E60" s="19">
        <f>+D60*C60</f>
        <v>446000</v>
      </c>
      <c r="F60" s="71">
        <v>2</v>
      </c>
      <c r="G60" s="73">
        <f>+G53</f>
        <v>250000</v>
      </c>
      <c r="H60" s="73"/>
      <c r="I60" s="73"/>
      <c r="J60" s="20">
        <f>+G60*F60+H60+I60</f>
        <v>500000</v>
      </c>
      <c r="K60" s="92">
        <f t="shared" si="14"/>
        <v>27000</v>
      </c>
    </row>
    <row r="61" spans="1:11" ht="22.5" customHeight="1" x14ac:dyDescent="0.25">
      <c r="A61" s="16">
        <v>4</v>
      </c>
      <c r="B61" s="72" t="s">
        <v>41</v>
      </c>
      <c r="C61" s="71">
        <v>1</v>
      </c>
      <c r="D61" s="73">
        <v>200000</v>
      </c>
      <c r="E61" s="19">
        <f>+D61*C61</f>
        <v>200000</v>
      </c>
      <c r="F61" s="71">
        <v>1</v>
      </c>
      <c r="G61" s="73">
        <f>+G54</f>
        <v>230000</v>
      </c>
      <c r="H61" s="73">
        <v>11500</v>
      </c>
      <c r="I61" s="73"/>
      <c r="J61" s="20">
        <f>+G61*F61+H61+I61</f>
        <v>241500</v>
      </c>
      <c r="K61" s="92">
        <f t="shared" si="14"/>
        <v>30000</v>
      </c>
    </row>
    <row r="62" spans="1:11" x14ac:dyDescent="0.25">
      <c r="A62" s="74"/>
      <c r="B62" s="75" t="s">
        <v>29</v>
      </c>
      <c r="C62" s="76">
        <f t="shared" ref="C62:I62" si="15">SUM(C58:C61)</f>
        <v>5</v>
      </c>
      <c r="D62" s="77">
        <f t="shared" si="15"/>
        <v>978000</v>
      </c>
      <c r="E62" s="78">
        <f t="shared" si="15"/>
        <v>1201000</v>
      </c>
      <c r="F62" s="76">
        <f>SUM(F58:F61)</f>
        <v>5</v>
      </c>
      <c r="G62" s="77">
        <f t="shared" si="15"/>
        <v>1100000</v>
      </c>
      <c r="H62" s="77">
        <f t="shared" si="15"/>
        <v>11500</v>
      </c>
      <c r="I62" s="77">
        <f t="shared" si="15"/>
        <v>0</v>
      </c>
      <c r="J62" s="79">
        <f>SUM(J58:J61)</f>
        <v>1361500</v>
      </c>
      <c r="K62" s="79">
        <f>SUM(K58:K61)</f>
        <v>122000</v>
      </c>
    </row>
    <row r="63" spans="1:11" ht="28.5" customHeight="1" x14ac:dyDescent="0.25">
      <c r="A63" s="154" t="s">
        <v>36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6"/>
    </row>
    <row r="64" spans="1:11" x14ac:dyDescent="0.25">
      <c r="A64" s="16">
        <v>1</v>
      </c>
      <c r="B64" s="72" t="s">
        <v>37</v>
      </c>
      <c r="C64" s="71">
        <v>1</v>
      </c>
      <c r="D64" s="73">
        <v>307000</v>
      </c>
      <c r="E64" s="19">
        <f>+D64*C64</f>
        <v>307000</v>
      </c>
      <c r="F64" s="71">
        <v>1</v>
      </c>
      <c r="G64" s="73">
        <v>350000</v>
      </c>
      <c r="H64" s="73"/>
      <c r="I64" s="73"/>
      <c r="J64" s="20">
        <f>+G64*F64+H64+I64</f>
        <v>350000</v>
      </c>
      <c r="K64" s="92">
        <f t="shared" ref="K64:K68" si="16">+G64-D64</f>
        <v>43000</v>
      </c>
    </row>
    <row r="65" spans="1:12" x14ac:dyDescent="0.25">
      <c r="A65" s="16">
        <v>2</v>
      </c>
      <c r="B65" s="72" t="s">
        <v>38</v>
      </c>
      <c r="C65" s="71">
        <v>1</v>
      </c>
      <c r="D65" s="73">
        <v>276000</v>
      </c>
      <c r="E65" s="19">
        <f>+D65*C65</f>
        <v>276000</v>
      </c>
      <c r="F65" s="71">
        <v>1</v>
      </c>
      <c r="G65" s="73">
        <v>300000</v>
      </c>
      <c r="H65" s="73"/>
      <c r="I65" s="73"/>
      <c r="J65" s="20">
        <f>+G65*F65+H65+I65</f>
        <v>300000</v>
      </c>
      <c r="K65" s="92">
        <f t="shared" si="16"/>
        <v>24000</v>
      </c>
    </row>
    <row r="66" spans="1:12" x14ac:dyDescent="0.25">
      <c r="A66" s="16">
        <v>3</v>
      </c>
      <c r="B66" s="72" t="s">
        <v>39</v>
      </c>
      <c r="C66" s="71">
        <v>3</v>
      </c>
      <c r="D66" s="73">
        <v>248000</v>
      </c>
      <c r="E66" s="19">
        <f>+D66*C66</f>
        <v>744000</v>
      </c>
      <c r="F66" s="71">
        <v>3</v>
      </c>
      <c r="G66" s="73">
        <v>270000</v>
      </c>
      <c r="H66" s="73"/>
      <c r="I66" s="73"/>
      <c r="J66" s="20">
        <f>+G66*F66+H66+I66</f>
        <v>810000</v>
      </c>
      <c r="K66" s="92">
        <f t="shared" si="16"/>
        <v>22000</v>
      </c>
    </row>
    <row r="67" spans="1:12" x14ac:dyDescent="0.25">
      <c r="A67" s="16">
        <v>4</v>
      </c>
      <c r="B67" s="72" t="s">
        <v>40</v>
      </c>
      <c r="C67" s="71">
        <v>3</v>
      </c>
      <c r="D67" s="73">
        <v>223000</v>
      </c>
      <c r="E67" s="19">
        <f>+D67*C67</f>
        <v>669000</v>
      </c>
      <c r="F67" s="71">
        <v>3</v>
      </c>
      <c r="G67" s="73">
        <v>250000</v>
      </c>
      <c r="H67" s="73"/>
      <c r="I67" s="73"/>
      <c r="J67" s="20">
        <f>+G67*F67+H67+I67</f>
        <v>750000</v>
      </c>
      <c r="K67" s="92">
        <f t="shared" si="16"/>
        <v>27000</v>
      </c>
    </row>
    <row r="68" spans="1:12" x14ac:dyDescent="0.25">
      <c r="A68" s="16">
        <v>5</v>
      </c>
      <c r="B68" s="72" t="s">
        <v>41</v>
      </c>
      <c r="C68" s="71">
        <v>4</v>
      </c>
      <c r="D68" s="73">
        <v>200000</v>
      </c>
      <c r="E68" s="19">
        <f>+D68*C68</f>
        <v>800000</v>
      </c>
      <c r="F68" s="71">
        <v>4</v>
      </c>
      <c r="G68" s="73">
        <v>230000</v>
      </c>
      <c r="H68" s="73"/>
      <c r="I68" s="73"/>
      <c r="J68" s="20">
        <f>+G68*F68+H68+I68</f>
        <v>920000</v>
      </c>
      <c r="K68" s="92">
        <f t="shared" si="16"/>
        <v>30000</v>
      </c>
    </row>
    <row r="69" spans="1:12" x14ac:dyDescent="0.25">
      <c r="A69" s="74"/>
      <c r="B69" s="75" t="s">
        <v>29</v>
      </c>
      <c r="C69" s="76">
        <f t="shared" ref="C69:K69" si="17">SUM(C64:C68)</f>
        <v>12</v>
      </c>
      <c r="D69" s="77">
        <f t="shared" si="17"/>
        <v>1254000</v>
      </c>
      <c r="E69" s="78">
        <f t="shared" si="17"/>
        <v>2796000</v>
      </c>
      <c r="F69" s="76">
        <f>SUM(F64:F68)</f>
        <v>12</v>
      </c>
      <c r="G69" s="77">
        <f t="shared" si="17"/>
        <v>1400000</v>
      </c>
      <c r="H69" s="77">
        <f t="shared" si="17"/>
        <v>0</v>
      </c>
      <c r="I69" s="77">
        <f t="shared" si="17"/>
        <v>0</v>
      </c>
      <c r="J69" s="79">
        <f t="shared" si="17"/>
        <v>3130000</v>
      </c>
      <c r="K69" s="79">
        <f t="shared" si="17"/>
        <v>146000</v>
      </c>
    </row>
    <row r="70" spans="1:12" ht="27" customHeight="1" x14ac:dyDescent="0.25">
      <c r="A70" s="154" t="s">
        <v>50</v>
      </c>
      <c r="B70" s="155"/>
      <c r="C70" s="155"/>
      <c r="D70" s="155"/>
      <c r="E70" s="155"/>
      <c r="F70" s="155"/>
      <c r="G70" s="155"/>
      <c r="H70" s="155"/>
      <c r="I70" s="155"/>
      <c r="J70" s="155"/>
      <c r="K70" s="156"/>
    </row>
    <row r="71" spans="1:12" ht="31.5" customHeight="1" x14ac:dyDescent="0.25">
      <c r="A71" s="16">
        <v>1</v>
      </c>
      <c r="B71" s="72" t="s">
        <v>51</v>
      </c>
      <c r="C71" s="71">
        <v>4</v>
      </c>
      <c r="D71" s="28">
        <v>223000</v>
      </c>
      <c r="E71" s="19">
        <f>+D71*C71</f>
        <v>892000</v>
      </c>
      <c r="F71" s="71">
        <v>3</v>
      </c>
      <c r="G71" s="28">
        <f>+G60</f>
        <v>250000</v>
      </c>
      <c r="H71" s="28"/>
      <c r="I71" s="28"/>
      <c r="J71" s="20">
        <f>+G71*F71+H71+I71</f>
        <v>750000</v>
      </c>
      <c r="K71" s="92">
        <f t="shared" ref="K71:K75" si="18">+G71-D71</f>
        <v>27000</v>
      </c>
    </row>
    <row r="72" spans="1:12" ht="31.5" customHeight="1" x14ac:dyDescent="0.25">
      <c r="A72" s="16">
        <v>1.1000000000000001</v>
      </c>
      <c r="B72" s="72" t="s">
        <v>51</v>
      </c>
      <c r="C72" s="71"/>
      <c r="D72" s="28"/>
      <c r="E72" s="19"/>
      <c r="F72" s="71">
        <v>1</v>
      </c>
      <c r="G72" s="28">
        <v>250000</v>
      </c>
      <c r="H72" s="28">
        <v>12500</v>
      </c>
      <c r="I72" s="28"/>
      <c r="J72" s="20">
        <f>+G72*F72+H72+I72</f>
        <v>262500</v>
      </c>
      <c r="K72" s="92">
        <f t="shared" si="18"/>
        <v>250000</v>
      </c>
      <c r="L72" s="69">
        <f>250*0.5</f>
        <v>125</v>
      </c>
    </row>
    <row r="73" spans="1:12" ht="34.5" customHeight="1" x14ac:dyDescent="0.25">
      <c r="A73" s="16">
        <v>2</v>
      </c>
      <c r="B73" s="72" t="s">
        <v>52</v>
      </c>
      <c r="C73" s="71">
        <v>4</v>
      </c>
      <c r="D73" s="28">
        <v>223000</v>
      </c>
      <c r="E73" s="19">
        <f>+D73*C73</f>
        <v>892000</v>
      </c>
      <c r="F73" s="71">
        <v>4</v>
      </c>
      <c r="G73" s="28">
        <f>+G71</f>
        <v>250000</v>
      </c>
      <c r="H73" s="28"/>
      <c r="I73" s="28"/>
      <c r="J73" s="20">
        <f>+G73*F73+H73+I73</f>
        <v>1000000</v>
      </c>
      <c r="K73" s="92">
        <f t="shared" si="18"/>
        <v>27000</v>
      </c>
    </row>
    <row r="74" spans="1:12" ht="33.75" customHeight="1" x14ac:dyDescent="0.25">
      <c r="A74" s="16">
        <v>3</v>
      </c>
      <c r="B74" s="72" t="s">
        <v>53</v>
      </c>
      <c r="C74" s="71">
        <v>5</v>
      </c>
      <c r="D74" s="28">
        <v>200000</v>
      </c>
      <c r="E74" s="19">
        <f>+D74*C74</f>
        <v>1000000</v>
      </c>
      <c r="F74" s="71">
        <v>5</v>
      </c>
      <c r="G74" s="28">
        <f>+G61</f>
        <v>230000</v>
      </c>
      <c r="H74" s="28"/>
      <c r="I74" s="28"/>
      <c r="J74" s="20">
        <f>+G74*F74+H74+I74</f>
        <v>1150000</v>
      </c>
      <c r="K74" s="92">
        <f t="shared" si="18"/>
        <v>30000</v>
      </c>
    </row>
    <row r="75" spans="1:12" ht="36.75" customHeight="1" x14ac:dyDescent="0.25">
      <c r="A75" s="16">
        <v>4</v>
      </c>
      <c r="B75" s="72" t="s">
        <v>54</v>
      </c>
      <c r="C75" s="71">
        <v>2</v>
      </c>
      <c r="D75" s="28">
        <v>200000</v>
      </c>
      <c r="E75" s="19">
        <f>+D75*C75</f>
        <v>400000</v>
      </c>
      <c r="F75" s="71">
        <v>2</v>
      </c>
      <c r="G75" s="28">
        <f>+G74</f>
        <v>230000</v>
      </c>
      <c r="H75" s="28"/>
      <c r="I75" s="28"/>
      <c r="J75" s="20">
        <f>+G75*F75+H75+I75</f>
        <v>460000</v>
      </c>
      <c r="K75" s="92">
        <f t="shared" si="18"/>
        <v>30000</v>
      </c>
    </row>
    <row r="76" spans="1:12" x14ac:dyDescent="0.25">
      <c r="A76" s="74"/>
      <c r="B76" s="75" t="s">
        <v>29</v>
      </c>
      <c r="C76" s="76">
        <f t="shared" ref="C76:I76" si="19">SUM(C71:C75)</f>
        <v>15</v>
      </c>
      <c r="D76" s="77">
        <f t="shared" si="19"/>
        <v>846000</v>
      </c>
      <c r="E76" s="78">
        <f t="shared" si="19"/>
        <v>3184000</v>
      </c>
      <c r="F76" s="76">
        <f>SUM(F71:F75)</f>
        <v>15</v>
      </c>
      <c r="G76" s="77">
        <f t="shared" si="19"/>
        <v>1210000</v>
      </c>
      <c r="H76" s="77">
        <f t="shared" si="19"/>
        <v>12500</v>
      </c>
      <c r="I76" s="77">
        <f t="shared" si="19"/>
        <v>0</v>
      </c>
      <c r="J76" s="79">
        <f>SUM(J71:J75)</f>
        <v>3622500</v>
      </c>
      <c r="K76" s="79">
        <f>SUM(K71:K75)</f>
        <v>364000</v>
      </c>
    </row>
    <row r="77" spans="1:12" ht="29.25" customHeight="1" x14ac:dyDescent="0.25">
      <c r="A77" s="154" t="s">
        <v>55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6"/>
    </row>
    <row r="78" spans="1:12" ht="23.25" customHeight="1" x14ac:dyDescent="0.25">
      <c r="A78" s="16">
        <v>1</v>
      </c>
      <c r="B78" s="72" t="s">
        <v>56</v>
      </c>
      <c r="C78" s="71">
        <v>6</v>
      </c>
      <c r="D78" s="73">
        <v>105000</v>
      </c>
      <c r="E78" s="73">
        <f>+D78*C78</f>
        <v>630000</v>
      </c>
      <c r="F78" s="71">
        <v>6</v>
      </c>
      <c r="G78" s="73">
        <v>105000</v>
      </c>
      <c r="H78" s="73"/>
      <c r="I78" s="73"/>
      <c r="J78" s="81">
        <f>+G78*F78+H78+I78</f>
        <v>630000</v>
      </c>
      <c r="K78" s="92">
        <f t="shared" ref="K78:K84" si="20">+G78-D78</f>
        <v>0</v>
      </c>
    </row>
    <row r="79" spans="1:12" ht="26.25" customHeight="1" x14ac:dyDescent="0.25">
      <c r="A79" s="16">
        <v>2</v>
      </c>
      <c r="B79" s="72" t="s">
        <v>57</v>
      </c>
      <c r="C79" s="71">
        <v>6</v>
      </c>
      <c r="D79" s="73">
        <v>170000</v>
      </c>
      <c r="E79" s="73">
        <f t="shared" ref="E79:E84" si="21">+D79*C79</f>
        <v>1020000</v>
      </c>
      <c r="F79" s="71">
        <v>6</v>
      </c>
      <c r="G79" s="73">
        <v>200000</v>
      </c>
      <c r="H79" s="73"/>
      <c r="I79" s="73"/>
      <c r="J79" s="81">
        <f t="shared" ref="J79:J84" si="22">+G79*F79+H79+I79</f>
        <v>1200000</v>
      </c>
      <c r="K79" s="92">
        <f t="shared" si="20"/>
        <v>30000</v>
      </c>
    </row>
    <row r="80" spans="1:12" ht="25.5" customHeight="1" x14ac:dyDescent="0.25">
      <c r="A80" s="16">
        <v>3</v>
      </c>
      <c r="B80" s="72" t="s">
        <v>58</v>
      </c>
      <c r="C80" s="71">
        <v>3</v>
      </c>
      <c r="D80" s="73">
        <v>150000</v>
      </c>
      <c r="E80" s="73">
        <f t="shared" si="21"/>
        <v>450000</v>
      </c>
      <c r="F80" s="71">
        <v>3</v>
      </c>
      <c r="G80" s="73">
        <v>180000</v>
      </c>
      <c r="H80" s="73"/>
      <c r="I80" s="73"/>
      <c r="J80" s="81">
        <f t="shared" si="22"/>
        <v>540000</v>
      </c>
      <c r="K80" s="92">
        <f t="shared" si="20"/>
        <v>30000</v>
      </c>
    </row>
    <row r="81" spans="1:11" ht="33" customHeight="1" x14ac:dyDescent="0.25">
      <c r="A81" s="16">
        <v>4</v>
      </c>
      <c r="B81" s="72" t="s">
        <v>59</v>
      </c>
      <c r="C81" s="71">
        <v>1</v>
      </c>
      <c r="D81" s="73">
        <v>150000</v>
      </c>
      <c r="E81" s="73">
        <f t="shared" si="21"/>
        <v>150000</v>
      </c>
      <c r="F81" s="71">
        <v>1</v>
      </c>
      <c r="G81" s="73">
        <v>150000</v>
      </c>
      <c r="H81" s="73"/>
      <c r="I81" s="73"/>
      <c r="J81" s="81">
        <f t="shared" si="22"/>
        <v>150000</v>
      </c>
      <c r="K81" s="92">
        <f t="shared" si="20"/>
        <v>0</v>
      </c>
    </row>
    <row r="82" spans="1:11" ht="23.25" customHeight="1" x14ac:dyDescent="0.25">
      <c r="A82" s="16">
        <v>5</v>
      </c>
      <c r="B82" s="72" t="s">
        <v>60</v>
      </c>
      <c r="C82" s="71">
        <v>1</v>
      </c>
      <c r="D82" s="73">
        <v>170000</v>
      </c>
      <c r="E82" s="73">
        <f t="shared" si="21"/>
        <v>170000</v>
      </c>
      <c r="F82" s="71">
        <v>1</v>
      </c>
      <c r="G82" s="73">
        <v>170000</v>
      </c>
      <c r="H82" s="73"/>
      <c r="I82" s="73"/>
      <c r="J82" s="81">
        <f t="shared" si="22"/>
        <v>170000</v>
      </c>
      <c r="K82" s="92">
        <f t="shared" si="20"/>
        <v>0</v>
      </c>
    </row>
    <row r="83" spans="1:11" ht="26.25" customHeight="1" x14ac:dyDescent="0.25">
      <c r="A83" s="16">
        <v>6</v>
      </c>
      <c r="B83" s="72" t="s">
        <v>61</v>
      </c>
      <c r="C83" s="71">
        <v>1</v>
      </c>
      <c r="D83" s="73">
        <v>150000</v>
      </c>
      <c r="E83" s="73">
        <f t="shared" si="21"/>
        <v>150000</v>
      </c>
      <c r="F83" s="71">
        <v>1</v>
      </c>
      <c r="G83" s="73">
        <v>170000</v>
      </c>
      <c r="H83" s="73"/>
      <c r="I83" s="73"/>
      <c r="J83" s="81">
        <f t="shared" si="22"/>
        <v>170000</v>
      </c>
      <c r="K83" s="92">
        <f t="shared" si="20"/>
        <v>20000</v>
      </c>
    </row>
    <row r="84" spans="1:11" ht="24" customHeight="1" x14ac:dyDescent="0.25">
      <c r="A84" s="16">
        <v>7</v>
      </c>
      <c r="B84" s="72" t="s">
        <v>62</v>
      </c>
      <c r="C84" s="71">
        <v>2</v>
      </c>
      <c r="D84" s="73">
        <v>105000</v>
      </c>
      <c r="E84" s="73">
        <f t="shared" si="21"/>
        <v>210000</v>
      </c>
      <c r="F84" s="71">
        <v>2</v>
      </c>
      <c r="G84" s="73">
        <v>105000</v>
      </c>
      <c r="H84" s="73"/>
      <c r="I84" s="73"/>
      <c r="J84" s="81">
        <f t="shared" si="22"/>
        <v>210000</v>
      </c>
      <c r="K84" s="92">
        <f t="shared" si="20"/>
        <v>0</v>
      </c>
    </row>
    <row r="85" spans="1:11" x14ac:dyDescent="0.25">
      <c r="A85" s="74"/>
      <c r="B85" s="75" t="s">
        <v>29</v>
      </c>
      <c r="C85" s="76">
        <f t="shared" ref="C85:K85" si="23">SUM(C78:C84)</f>
        <v>20</v>
      </c>
      <c r="D85" s="77">
        <f t="shared" si="23"/>
        <v>1000000</v>
      </c>
      <c r="E85" s="78">
        <f t="shared" si="23"/>
        <v>2780000</v>
      </c>
      <c r="F85" s="76">
        <f>SUM(F78:F84)</f>
        <v>20</v>
      </c>
      <c r="G85" s="77">
        <f t="shared" si="23"/>
        <v>1080000</v>
      </c>
      <c r="H85" s="77">
        <f t="shared" si="23"/>
        <v>0</v>
      </c>
      <c r="I85" s="77">
        <f t="shared" si="23"/>
        <v>0</v>
      </c>
      <c r="J85" s="79">
        <f t="shared" si="23"/>
        <v>3070000</v>
      </c>
      <c r="K85" s="79">
        <f t="shared" si="23"/>
        <v>80000</v>
      </c>
    </row>
    <row r="86" spans="1:11" ht="36" customHeight="1" x14ac:dyDescent="0.25">
      <c r="A86" s="154" t="s">
        <v>63</v>
      </c>
      <c r="B86" s="155"/>
      <c r="C86" s="155"/>
      <c r="D86" s="155"/>
      <c r="E86" s="155"/>
      <c r="F86" s="155"/>
      <c r="G86" s="155"/>
      <c r="H86" s="155"/>
      <c r="I86" s="155"/>
      <c r="J86" s="155"/>
      <c r="K86" s="156"/>
    </row>
    <row r="87" spans="1:11" ht="27.75" customHeight="1" x14ac:dyDescent="0.25">
      <c r="A87" s="16">
        <v>1</v>
      </c>
      <c r="B87" s="72" t="s">
        <v>64</v>
      </c>
      <c r="C87" s="71">
        <v>1</v>
      </c>
      <c r="D87" s="73">
        <v>336000</v>
      </c>
      <c r="E87" s="19">
        <f>+D87*C87</f>
        <v>336000</v>
      </c>
      <c r="F87" s="71">
        <v>1</v>
      </c>
      <c r="G87" s="73">
        <v>380000</v>
      </c>
      <c r="H87" s="73"/>
      <c r="I87" s="73"/>
      <c r="J87" s="20">
        <f>+G87*F87+H87+I87</f>
        <v>380000</v>
      </c>
      <c r="K87" s="92">
        <f t="shared" ref="K87:K88" si="24">+G87-D87</f>
        <v>44000</v>
      </c>
    </row>
    <row r="88" spans="1:11" ht="27" customHeight="1" x14ac:dyDescent="0.25">
      <c r="A88" s="82" t="s">
        <v>65</v>
      </c>
      <c r="B88" s="72" t="s">
        <v>66</v>
      </c>
      <c r="C88" s="71">
        <v>4</v>
      </c>
      <c r="D88" s="73">
        <v>120000</v>
      </c>
      <c r="E88" s="19">
        <f>+D88*C88</f>
        <v>480000</v>
      </c>
      <c r="F88" s="71">
        <v>4</v>
      </c>
      <c r="G88" s="73">
        <v>120000</v>
      </c>
      <c r="H88" s="73"/>
      <c r="I88" s="73"/>
      <c r="J88" s="20">
        <f>+G88*F88+H88+I88</f>
        <v>480000</v>
      </c>
      <c r="K88" s="92">
        <f t="shared" si="24"/>
        <v>0</v>
      </c>
    </row>
    <row r="89" spans="1:11" x14ac:dyDescent="0.25">
      <c r="A89" s="76"/>
      <c r="B89" s="83" t="s">
        <v>29</v>
      </c>
      <c r="C89" s="76">
        <f t="shared" ref="C89:K89" si="25">SUM(C87:C88)</f>
        <v>5</v>
      </c>
      <c r="D89" s="77">
        <f t="shared" si="25"/>
        <v>456000</v>
      </c>
      <c r="E89" s="77">
        <f t="shared" si="25"/>
        <v>816000</v>
      </c>
      <c r="F89" s="76">
        <f t="shared" si="25"/>
        <v>5</v>
      </c>
      <c r="G89" s="77">
        <f t="shared" si="25"/>
        <v>500000</v>
      </c>
      <c r="H89" s="77">
        <f t="shared" si="25"/>
        <v>0</v>
      </c>
      <c r="I89" s="77">
        <f t="shared" si="25"/>
        <v>0</v>
      </c>
      <c r="J89" s="84">
        <f t="shared" si="25"/>
        <v>860000</v>
      </c>
      <c r="K89" s="84">
        <f t="shared" si="25"/>
        <v>44000</v>
      </c>
    </row>
    <row r="90" spans="1:11" x14ac:dyDescent="0.25">
      <c r="A90" s="76"/>
      <c r="B90" s="83" t="s">
        <v>67</v>
      </c>
      <c r="C90" s="85">
        <f t="shared" ref="C90:K90" si="26">+C17+C23+C26+C69+C62+C76+C85+C89+C49+C55+C42+C35</f>
        <v>101</v>
      </c>
      <c r="D90" s="77">
        <f t="shared" si="26"/>
        <v>11683000</v>
      </c>
      <c r="E90" s="77">
        <f t="shared" si="26"/>
        <v>21980000</v>
      </c>
      <c r="F90" s="85">
        <f t="shared" si="26"/>
        <v>99</v>
      </c>
      <c r="G90" s="77">
        <f t="shared" si="26"/>
        <v>14289000</v>
      </c>
      <c r="H90" s="77">
        <f t="shared" si="26"/>
        <v>24000</v>
      </c>
      <c r="I90" s="77">
        <f t="shared" si="26"/>
        <v>50000</v>
      </c>
      <c r="J90" s="84">
        <f t="shared" si="26"/>
        <v>25833000</v>
      </c>
      <c r="K90" s="84">
        <f t="shared" si="26"/>
        <v>2606000</v>
      </c>
    </row>
    <row r="91" spans="1:11" hidden="1" x14ac:dyDescent="0.25">
      <c r="A91" s="69"/>
      <c r="B91" s="69"/>
      <c r="C91" s="69"/>
      <c r="D91" s="86"/>
      <c r="E91" s="86">
        <f>+E90*13</f>
        <v>285740000</v>
      </c>
      <c r="F91" s="69"/>
      <c r="G91" s="86"/>
      <c r="H91" s="157"/>
      <c r="I91" s="157"/>
      <c r="J91" s="86">
        <f>+J90*13</f>
        <v>335829000</v>
      </c>
      <c r="K91" s="93"/>
    </row>
    <row r="92" spans="1:11" hidden="1" x14ac:dyDescent="0.25">
      <c r="J92" s="90">
        <f>+J91-E91</f>
        <v>50089000</v>
      </c>
    </row>
    <row r="93" spans="1:11" hidden="1" x14ac:dyDescent="0.25"/>
    <row r="94" spans="1:11" hidden="1" x14ac:dyDescent="0.25"/>
  </sheetData>
  <mergeCells count="33">
    <mergeCell ref="A8:A10"/>
    <mergeCell ref="C7:E7"/>
    <mergeCell ref="F7:J7"/>
    <mergeCell ref="B8:B10"/>
    <mergeCell ref="C8:C10"/>
    <mergeCell ref="D8:D10"/>
    <mergeCell ref="E8:E10"/>
    <mergeCell ref="F8:F10"/>
    <mergeCell ref="G8:G10"/>
    <mergeCell ref="H8:H10"/>
    <mergeCell ref="B1:J1"/>
    <mergeCell ref="B2:J2"/>
    <mergeCell ref="B3:J3"/>
    <mergeCell ref="B4:J4"/>
    <mergeCell ref="A6:B6"/>
    <mergeCell ref="D6:E6"/>
    <mergeCell ref="A5:J5"/>
    <mergeCell ref="A86:K86"/>
    <mergeCell ref="H91:I91"/>
    <mergeCell ref="K8:K10"/>
    <mergeCell ref="A11:K11"/>
    <mergeCell ref="A18:K19"/>
    <mergeCell ref="A24:K24"/>
    <mergeCell ref="A63:K63"/>
    <mergeCell ref="A27:K28"/>
    <mergeCell ref="A36:K37"/>
    <mergeCell ref="A43:K44"/>
    <mergeCell ref="A50:K50"/>
    <mergeCell ref="A56:K57"/>
    <mergeCell ref="A70:K70"/>
    <mergeCell ref="I8:I10"/>
    <mergeCell ref="J8:J10"/>
    <mergeCell ref="A77:K77"/>
  </mergeCells>
  <pageMargins left="0.11811023622047245" right="0.11811023622047245" top="0.15748031496062992" bottom="0.15748031496062992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workbookViewId="0">
      <selection activeCell="C2" sqref="C2:E3"/>
    </sheetView>
  </sheetViews>
  <sheetFormatPr defaultColWidth="8.85546875" defaultRowHeight="17.25" x14ac:dyDescent="0.25"/>
  <cols>
    <col min="1" max="1" width="6.7109375" style="1" customWidth="1"/>
    <col min="2" max="2" width="43.5703125" style="27" customWidth="1"/>
    <col min="3" max="3" width="15.28515625" style="27" customWidth="1"/>
    <col min="4" max="4" width="16.5703125" style="1" customWidth="1"/>
    <col min="5" max="5" width="18.7109375" style="1" customWidth="1"/>
    <col min="6" max="6" width="10.85546875" style="1" hidden="1" customWidth="1"/>
    <col min="7" max="7" width="14" style="1" hidden="1" customWidth="1"/>
    <col min="8" max="8" width="14.85546875" style="3" hidden="1" customWidth="1"/>
    <col min="9" max="9" width="11.5703125" style="4" hidden="1" customWidth="1"/>
    <col min="10" max="10" width="14.28515625" style="4" hidden="1" customWidth="1"/>
    <col min="11" max="11" width="17.5703125" style="4" customWidth="1"/>
    <col min="12" max="12" width="18.7109375" style="4" customWidth="1"/>
    <col min="13" max="256" width="8.85546875" style="1"/>
    <col min="257" max="257" width="6.7109375" style="1" customWidth="1"/>
    <col min="258" max="258" width="43.5703125" style="1" customWidth="1"/>
    <col min="259" max="259" width="16.5703125" style="1" bestFit="1" customWidth="1"/>
    <col min="260" max="260" width="18.5703125" style="1" customWidth="1"/>
    <col min="261" max="261" width="18.7109375" style="1" customWidth="1"/>
    <col min="262" max="262" width="18.85546875" style="1" customWidth="1"/>
    <col min="263" max="263" width="14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43.5703125" style="1" customWidth="1"/>
    <col min="515" max="515" width="16.5703125" style="1" bestFit="1" customWidth="1"/>
    <col min="516" max="516" width="18.5703125" style="1" customWidth="1"/>
    <col min="517" max="517" width="18.7109375" style="1" customWidth="1"/>
    <col min="518" max="518" width="18.85546875" style="1" customWidth="1"/>
    <col min="519" max="519" width="14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43.5703125" style="1" customWidth="1"/>
    <col min="771" max="771" width="16.5703125" style="1" bestFit="1" customWidth="1"/>
    <col min="772" max="772" width="18.5703125" style="1" customWidth="1"/>
    <col min="773" max="773" width="18.7109375" style="1" customWidth="1"/>
    <col min="774" max="774" width="18.85546875" style="1" customWidth="1"/>
    <col min="775" max="775" width="14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43.5703125" style="1" customWidth="1"/>
    <col min="1027" max="1027" width="16.5703125" style="1" bestFit="1" customWidth="1"/>
    <col min="1028" max="1028" width="18.5703125" style="1" customWidth="1"/>
    <col min="1029" max="1029" width="18.7109375" style="1" customWidth="1"/>
    <col min="1030" max="1030" width="18.85546875" style="1" customWidth="1"/>
    <col min="1031" max="1031" width="14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43.5703125" style="1" customWidth="1"/>
    <col min="1283" max="1283" width="16.5703125" style="1" bestFit="1" customWidth="1"/>
    <col min="1284" max="1284" width="18.5703125" style="1" customWidth="1"/>
    <col min="1285" max="1285" width="18.7109375" style="1" customWidth="1"/>
    <col min="1286" max="1286" width="18.85546875" style="1" customWidth="1"/>
    <col min="1287" max="1287" width="14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43.5703125" style="1" customWidth="1"/>
    <col min="1539" max="1539" width="16.5703125" style="1" bestFit="1" customWidth="1"/>
    <col min="1540" max="1540" width="18.5703125" style="1" customWidth="1"/>
    <col min="1541" max="1541" width="18.7109375" style="1" customWidth="1"/>
    <col min="1542" max="1542" width="18.85546875" style="1" customWidth="1"/>
    <col min="1543" max="1543" width="14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43.5703125" style="1" customWidth="1"/>
    <col min="1795" max="1795" width="16.5703125" style="1" bestFit="1" customWidth="1"/>
    <col min="1796" max="1796" width="18.5703125" style="1" customWidth="1"/>
    <col min="1797" max="1797" width="18.7109375" style="1" customWidth="1"/>
    <col min="1798" max="1798" width="18.85546875" style="1" customWidth="1"/>
    <col min="1799" max="1799" width="14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43.5703125" style="1" customWidth="1"/>
    <col min="2051" max="2051" width="16.5703125" style="1" bestFit="1" customWidth="1"/>
    <col min="2052" max="2052" width="18.5703125" style="1" customWidth="1"/>
    <col min="2053" max="2053" width="18.7109375" style="1" customWidth="1"/>
    <col min="2054" max="2054" width="18.85546875" style="1" customWidth="1"/>
    <col min="2055" max="2055" width="14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43.5703125" style="1" customWidth="1"/>
    <col min="2307" max="2307" width="16.5703125" style="1" bestFit="1" customWidth="1"/>
    <col min="2308" max="2308" width="18.5703125" style="1" customWidth="1"/>
    <col min="2309" max="2309" width="18.7109375" style="1" customWidth="1"/>
    <col min="2310" max="2310" width="18.85546875" style="1" customWidth="1"/>
    <col min="2311" max="2311" width="14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43.5703125" style="1" customWidth="1"/>
    <col min="2563" max="2563" width="16.5703125" style="1" bestFit="1" customWidth="1"/>
    <col min="2564" max="2564" width="18.5703125" style="1" customWidth="1"/>
    <col min="2565" max="2565" width="18.7109375" style="1" customWidth="1"/>
    <col min="2566" max="2566" width="18.85546875" style="1" customWidth="1"/>
    <col min="2567" max="2567" width="14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43.5703125" style="1" customWidth="1"/>
    <col min="2819" max="2819" width="16.5703125" style="1" bestFit="1" customWidth="1"/>
    <col min="2820" max="2820" width="18.5703125" style="1" customWidth="1"/>
    <col min="2821" max="2821" width="18.7109375" style="1" customWidth="1"/>
    <col min="2822" max="2822" width="18.85546875" style="1" customWidth="1"/>
    <col min="2823" max="2823" width="14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43.5703125" style="1" customWidth="1"/>
    <col min="3075" max="3075" width="16.5703125" style="1" bestFit="1" customWidth="1"/>
    <col min="3076" max="3076" width="18.5703125" style="1" customWidth="1"/>
    <col min="3077" max="3077" width="18.7109375" style="1" customWidth="1"/>
    <col min="3078" max="3078" width="18.85546875" style="1" customWidth="1"/>
    <col min="3079" max="3079" width="14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43.5703125" style="1" customWidth="1"/>
    <col min="3331" max="3331" width="16.5703125" style="1" bestFit="1" customWidth="1"/>
    <col min="3332" max="3332" width="18.5703125" style="1" customWidth="1"/>
    <col min="3333" max="3333" width="18.7109375" style="1" customWidth="1"/>
    <col min="3334" max="3334" width="18.85546875" style="1" customWidth="1"/>
    <col min="3335" max="3335" width="14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43.5703125" style="1" customWidth="1"/>
    <col min="3587" max="3587" width="16.5703125" style="1" bestFit="1" customWidth="1"/>
    <col min="3588" max="3588" width="18.5703125" style="1" customWidth="1"/>
    <col min="3589" max="3589" width="18.7109375" style="1" customWidth="1"/>
    <col min="3590" max="3590" width="18.85546875" style="1" customWidth="1"/>
    <col min="3591" max="3591" width="14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43.5703125" style="1" customWidth="1"/>
    <col min="3843" max="3843" width="16.5703125" style="1" bestFit="1" customWidth="1"/>
    <col min="3844" max="3844" width="18.5703125" style="1" customWidth="1"/>
    <col min="3845" max="3845" width="18.7109375" style="1" customWidth="1"/>
    <col min="3846" max="3846" width="18.85546875" style="1" customWidth="1"/>
    <col min="3847" max="3847" width="14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43.5703125" style="1" customWidth="1"/>
    <col min="4099" max="4099" width="16.5703125" style="1" bestFit="1" customWidth="1"/>
    <col min="4100" max="4100" width="18.5703125" style="1" customWidth="1"/>
    <col min="4101" max="4101" width="18.7109375" style="1" customWidth="1"/>
    <col min="4102" max="4102" width="18.85546875" style="1" customWidth="1"/>
    <col min="4103" max="4103" width="14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43.5703125" style="1" customWidth="1"/>
    <col min="4355" max="4355" width="16.5703125" style="1" bestFit="1" customWidth="1"/>
    <col min="4356" max="4356" width="18.5703125" style="1" customWidth="1"/>
    <col min="4357" max="4357" width="18.7109375" style="1" customWidth="1"/>
    <col min="4358" max="4358" width="18.85546875" style="1" customWidth="1"/>
    <col min="4359" max="4359" width="14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43.5703125" style="1" customWidth="1"/>
    <col min="4611" max="4611" width="16.5703125" style="1" bestFit="1" customWidth="1"/>
    <col min="4612" max="4612" width="18.5703125" style="1" customWidth="1"/>
    <col min="4613" max="4613" width="18.7109375" style="1" customWidth="1"/>
    <col min="4614" max="4614" width="18.85546875" style="1" customWidth="1"/>
    <col min="4615" max="4615" width="14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43.5703125" style="1" customWidth="1"/>
    <col min="4867" max="4867" width="16.5703125" style="1" bestFit="1" customWidth="1"/>
    <col min="4868" max="4868" width="18.5703125" style="1" customWidth="1"/>
    <col min="4869" max="4869" width="18.7109375" style="1" customWidth="1"/>
    <col min="4870" max="4870" width="18.85546875" style="1" customWidth="1"/>
    <col min="4871" max="4871" width="14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43.5703125" style="1" customWidth="1"/>
    <col min="5123" max="5123" width="16.5703125" style="1" bestFit="1" customWidth="1"/>
    <col min="5124" max="5124" width="18.5703125" style="1" customWidth="1"/>
    <col min="5125" max="5125" width="18.7109375" style="1" customWidth="1"/>
    <col min="5126" max="5126" width="18.85546875" style="1" customWidth="1"/>
    <col min="5127" max="5127" width="14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43.5703125" style="1" customWidth="1"/>
    <col min="5379" max="5379" width="16.5703125" style="1" bestFit="1" customWidth="1"/>
    <col min="5380" max="5380" width="18.5703125" style="1" customWidth="1"/>
    <col min="5381" max="5381" width="18.7109375" style="1" customWidth="1"/>
    <col min="5382" max="5382" width="18.85546875" style="1" customWidth="1"/>
    <col min="5383" max="5383" width="14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43.5703125" style="1" customWidth="1"/>
    <col min="5635" max="5635" width="16.5703125" style="1" bestFit="1" customWidth="1"/>
    <col min="5636" max="5636" width="18.5703125" style="1" customWidth="1"/>
    <col min="5637" max="5637" width="18.7109375" style="1" customWidth="1"/>
    <col min="5638" max="5638" width="18.85546875" style="1" customWidth="1"/>
    <col min="5639" max="5639" width="14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43.5703125" style="1" customWidth="1"/>
    <col min="5891" max="5891" width="16.5703125" style="1" bestFit="1" customWidth="1"/>
    <col min="5892" max="5892" width="18.5703125" style="1" customWidth="1"/>
    <col min="5893" max="5893" width="18.7109375" style="1" customWidth="1"/>
    <col min="5894" max="5894" width="18.85546875" style="1" customWidth="1"/>
    <col min="5895" max="5895" width="14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43.5703125" style="1" customWidth="1"/>
    <col min="6147" max="6147" width="16.5703125" style="1" bestFit="1" customWidth="1"/>
    <col min="6148" max="6148" width="18.5703125" style="1" customWidth="1"/>
    <col min="6149" max="6149" width="18.7109375" style="1" customWidth="1"/>
    <col min="6150" max="6150" width="18.85546875" style="1" customWidth="1"/>
    <col min="6151" max="6151" width="14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43.5703125" style="1" customWidth="1"/>
    <col min="6403" max="6403" width="16.5703125" style="1" bestFit="1" customWidth="1"/>
    <col min="6404" max="6404" width="18.5703125" style="1" customWidth="1"/>
    <col min="6405" max="6405" width="18.7109375" style="1" customWidth="1"/>
    <col min="6406" max="6406" width="18.85546875" style="1" customWidth="1"/>
    <col min="6407" max="6407" width="14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43.5703125" style="1" customWidth="1"/>
    <col min="6659" max="6659" width="16.5703125" style="1" bestFit="1" customWidth="1"/>
    <col min="6660" max="6660" width="18.5703125" style="1" customWidth="1"/>
    <col min="6661" max="6661" width="18.7109375" style="1" customWidth="1"/>
    <col min="6662" max="6662" width="18.85546875" style="1" customWidth="1"/>
    <col min="6663" max="6663" width="14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43.5703125" style="1" customWidth="1"/>
    <col min="6915" max="6915" width="16.5703125" style="1" bestFit="1" customWidth="1"/>
    <col min="6916" max="6916" width="18.5703125" style="1" customWidth="1"/>
    <col min="6917" max="6917" width="18.7109375" style="1" customWidth="1"/>
    <col min="6918" max="6918" width="18.85546875" style="1" customWidth="1"/>
    <col min="6919" max="6919" width="14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43.5703125" style="1" customWidth="1"/>
    <col min="7171" max="7171" width="16.5703125" style="1" bestFit="1" customWidth="1"/>
    <col min="7172" max="7172" width="18.5703125" style="1" customWidth="1"/>
    <col min="7173" max="7173" width="18.7109375" style="1" customWidth="1"/>
    <col min="7174" max="7174" width="18.85546875" style="1" customWidth="1"/>
    <col min="7175" max="7175" width="14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43.5703125" style="1" customWidth="1"/>
    <col min="7427" max="7427" width="16.5703125" style="1" bestFit="1" customWidth="1"/>
    <col min="7428" max="7428" width="18.5703125" style="1" customWidth="1"/>
    <col min="7429" max="7429" width="18.7109375" style="1" customWidth="1"/>
    <col min="7430" max="7430" width="18.85546875" style="1" customWidth="1"/>
    <col min="7431" max="7431" width="14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43.5703125" style="1" customWidth="1"/>
    <col min="7683" max="7683" width="16.5703125" style="1" bestFit="1" customWidth="1"/>
    <col min="7684" max="7684" width="18.5703125" style="1" customWidth="1"/>
    <col min="7685" max="7685" width="18.7109375" style="1" customWidth="1"/>
    <col min="7686" max="7686" width="18.85546875" style="1" customWidth="1"/>
    <col min="7687" max="7687" width="14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43.5703125" style="1" customWidth="1"/>
    <col min="7939" max="7939" width="16.5703125" style="1" bestFit="1" customWidth="1"/>
    <col min="7940" max="7940" width="18.5703125" style="1" customWidth="1"/>
    <col min="7941" max="7941" width="18.7109375" style="1" customWidth="1"/>
    <col min="7942" max="7942" width="18.85546875" style="1" customWidth="1"/>
    <col min="7943" max="7943" width="14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43.5703125" style="1" customWidth="1"/>
    <col min="8195" max="8195" width="16.5703125" style="1" bestFit="1" customWidth="1"/>
    <col min="8196" max="8196" width="18.5703125" style="1" customWidth="1"/>
    <col min="8197" max="8197" width="18.7109375" style="1" customWidth="1"/>
    <col min="8198" max="8198" width="18.85546875" style="1" customWidth="1"/>
    <col min="8199" max="8199" width="14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43.5703125" style="1" customWidth="1"/>
    <col min="8451" max="8451" width="16.5703125" style="1" bestFit="1" customWidth="1"/>
    <col min="8452" max="8452" width="18.5703125" style="1" customWidth="1"/>
    <col min="8453" max="8453" width="18.7109375" style="1" customWidth="1"/>
    <col min="8454" max="8454" width="18.85546875" style="1" customWidth="1"/>
    <col min="8455" max="8455" width="14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43.5703125" style="1" customWidth="1"/>
    <col min="8707" max="8707" width="16.5703125" style="1" bestFit="1" customWidth="1"/>
    <col min="8708" max="8708" width="18.5703125" style="1" customWidth="1"/>
    <col min="8709" max="8709" width="18.7109375" style="1" customWidth="1"/>
    <col min="8710" max="8710" width="18.85546875" style="1" customWidth="1"/>
    <col min="8711" max="8711" width="14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43.5703125" style="1" customWidth="1"/>
    <col min="8963" max="8963" width="16.5703125" style="1" bestFit="1" customWidth="1"/>
    <col min="8964" max="8964" width="18.5703125" style="1" customWidth="1"/>
    <col min="8965" max="8965" width="18.7109375" style="1" customWidth="1"/>
    <col min="8966" max="8966" width="18.85546875" style="1" customWidth="1"/>
    <col min="8967" max="8967" width="14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43.5703125" style="1" customWidth="1"/>
    <col min="9219" max="9219" width="16.5703125" style="1" bestFit="1" customWidth="1"/>
    <col min="9220" max="9220" width="18.5703125" style="1" customWidth="1"/>
    <col min="9221" max="9221" width="18.7109375" style="1" customWidth="1"/>
    <col min="9222" max="9222" width="18.85546875" style="1" customWidth="1"/>
    <col min="9223" max="9223" width="14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43.5703125" style="1" customWidth="1"/>
    <col min="9475" max="9475" width="16.5703125" style="1" bestFit="1" customWidth="1"/>
    <col min="9476" max="9476" width="18.5703125" style="1" customWidth="1"/>
    <col min="9477" max="9477" width="18.7109375" style="1" customWidth="1"/>
    <col min="9478" max="9478" width="18.85546875" style="1" customWidth="1"/>
    <col min="9479" max="9479" width="14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43.5703125" style="1" customWidth="1"/>
    <col min="9731" max="9731" width="16.5703125" style="1" bestFit="1" customWidth="1"/>
    <col min="9732" max="9732" width="18.5703125" style="1" customWidth="1"/>
    <col min="9733" max="9733" width="18.7109375" style="1" customWidth="1"/>
    <col min="9734" max="9734" width="18.85546875" style="1" customWidth="1"/>
    <col min="9735" max="9735" width="14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43.5703125" style="1" customWidth="1"/>
    <col min="9987" max="9987" width="16.5703125" style="1" bestFit="1" customWidth="1"/>
    <col min="9988" max="9988" width="18.5703125" style="1" customWidth="1"/>
    <col min="9989" max="9989" width="18.7109375" style="1" customWidth="1"/>
    <col min="9990" max="9990" width="18.85546875" style="1" customWidth="1"/>
    <col min="9991" max="9991" width="14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43.5703125" style="1" customWidth="1"/>
    <col min="10243" max="10243" width="16.5703125" style="1" bestFit="1" customWidth="1"/>
    <col min="10244" max="10244" width="18.5703125" style="1" customWidth="1"/>
    <col min="10245" max="10245" width="18.7109375" style="1" customWidth="1"/>
    <col min="10246" max="10246" width="18.85546875" style="1" customWidth="1"/>
    <col min="10247" max="10247" width="14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43.5703125" style="1" customWidth="1"/>
    <col min="10499" max="10499" width="16.5703125" style="1" bestFit="1" customWidth="1"/>
    <col min="10500" max="10500" width="18.5703125" style="1" customWidth="1"/>
    <col min="10501" max="10501" width="18.7109375" style="1" customWidth="1"/>
    <col min="10502" max="10502" width="18.85546875" style="1" customWidth="1"/>
    <col min="10503" max="10503" width="14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43.5703125" style="1" customWidth="1"/>
    <col min="10755" max="10755" width="16.5703125" style="1" bestFit="1" customWidth="1"/>
    <col min="10756" max="10756" width="18.5703125" style="1" customWidth="1"/>
    <col min="10757" max="10757" width="18.7109375" style="1" customWidth="1"/>
    <col min="10758" max="10758" width="18.85546875" style="1" customWidth="1"/>
    <col min="10759" max="10759" width="14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43.5703125" style="1" customWidth="1"/>
    <col min="11011" max="11011" width="16.5703125" style="1" bestFit="1" customWidth="1"/>
    <col min="11012" max="11012" width="18.5703125" style="1" customWidth="1"/>
    <col min="11013" max="11013" width="18.7109375" style="1" customWidth="1"/>
    <col min="11014" max="11014" width="18.85546875" style="1" customWidth="1"/>
    <col min="11015" max="11015" width="14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43.5703125" style="1" customWidth="1"/>
    <col min="11267" max="11267" width="16.5703125" style="1" bestFit="1" customWidth="1"/>
    <col min="11268" max="11268" width="18.5703125" style="1" customWidth="1"/>
    <col min="11269" max="11269" width="18.7109375" style="1" customWidth="1"/>
    <col min="11270" max="11270" width="18.85546875" style="1" customWidth="1"/>
    <col min="11271" max="11271" width="14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43.5703125" style="1" customWidth="1"/>
    <col min="11523" max="11523" width="16.5703125" style="1" bestFit="1" customWidth="1"/>
    <col min="11524" max="11524" width="18.5703125" style="1" customWidth="1"/>
    <col min="11525" max="11525" width="18.7109375" style="1" customWidth="1"/>
    <col min="11526" max="11526" width="18.85546875" style="1" customWidth="1"/>
    <col min="11527" max="11527" width="14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43.5703125" style="1" customWidth="1"/>
    <col min="11779" max="11779" width="16.5703125" style="1" bestFit="1" customWidth="1"/>
    <col min="11780" max="11780" width="18.5703125" style="1" customWidth="1"/>
    <col min="11781" max="11781" width="18.7109375" style="1" customWidth="1"/>
    <col min="11782" max="11782" width="18.85546875" style="1" customWidth="1"/>
    <col min="11783" max="11783" width="14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43.5703125" style="1" customWidth="1"/>
    <col min="12035" max="12035" width="16.5703125" style="1" bestFit="1" customWidth="1"/>
    <col min="12036" max="12036" width="18.5703125" style="1" customWidth="1"/>
    <col min="12037" max="12037" width="18.7109375" style="1" customWidth="1"/>
    <col min="12038" max="12038" width="18.85546875" style="1" customWidth="1"/>
    <col min="12039" max="12039" width="14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43.5703125" style="1" customWidth="1"/>
    <col min="12291" max="12291" width="16.5703125" style="1" bestFit="1" customWidth="1"/>
    <col min="12292" max="12292" width="18.5703125" style="1" customWidth="1"/>
    <col min="12293" max="12293" width="18.7109375" style="1" customWidth="1"/>
    <col min="12294" max="12294" width="18.85546875" style="1" customWidth="1"/>
    <col min="12295" max="12295" width="14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43.5703125" style="1" customWidth="1"/>
    <col min="12547" max="12547" width="16.5703125" style="1" bestFit="1" customWidth="1"/>
    <col min="12548" max="12548" width="18.5703125" style="1" customWidth="1"/>
    <col min="12549" max="12549" width="18.7109375" style="1" customWidth="1"/>
    <col min="12550" max="12550" width="18.85546875" style="1" customWidth="1"/>
    <col min="12551" max="12551" width="14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43.5703125" style="1" customWidth="1"/>
    <col min="12803" max="12803" width="16.5703125" style="1" bestFit="1" customWidth="1"/>
    <col min="12804" max="12804" width="18.5703125" style="1" customWidth="1"/>
    <col min="12805" max="12805" width="18.7109375" style="1" customWidth="1"/>
    <col min="12806" max="12806" width="18.85546875" style="1" customWidth="1"/>
    <col min="12807" max="12807" width="14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43.5703125" style="1" customWidth="1"/>
    <col min="13059" max="13059" width="16.5703125" style="1" bestFit="1" customWidth="1"/>
    <col min="13060" max="13060" width="18.5703125" style="1" customWidth="1"/>
    <col min="13061" max="13061" width="18.7109375" style="1" customWidth="1"/>
    <col min="13062" max="13062" width="18.85546875" style="1" customWidth="1"/>
    <col min="13063" max="13063" width="14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43.5703125" style="1" customWidth="1"/>
    <col min="13315" max="13315" width="16.5703125" style="1" bestFit="1" customWidth="1"/>
    <col min="13316" max="13316" width="18.5703125" style="1" customWidth="1"/>
    <col min="13317" max="13317" width="18.7109375" style="1" customWidth="1"/>
    <col min="13318" max="13318" width="18.85546875" style="1" customWidth="1"/>
    <col min="13319" max="13319" width="14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43.5703125" style="1" customWidth="1"/>
    <col min="13571" max="13571" width="16.5703125" style="1" bestFit="1" customWidth="1"/>
    <col min="13572" max="13572" width="18.5703125" style="1" customWidth="1"/>
    <col min="13573" max="13573" width="18.7109375" style="1" customWidth="1"/>
    <col min="13574" max="13574" width="18.85546875" style="1" customWidth="1"/>
    <col min="13575" max="13575" width="14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43.5703125" style="1" customWidth="1"/>
    <col min="13827" max="13827" width="16.5703125" style="1" bestFit="1" customWidth="1"/>
    <col min="13828" max="13828" width="18.5703125" style="1" customWidth="1"/>
    <col min="13829" max="13829" width="18.7109375" style="1" customWidth="1"/>
    <col min="13830" max="13830" width="18.85546875" style="1" customWidth="1"/>
    <col min="13831" max="13831" width="14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43.5703125" style="1" customWidth="1"/>
    <col min="14083" max="14083" width="16.5703125" style="1" bestFit="1" customWidth="1"/>
    <col min="14084" max="14084" width="18.5703125" style="1" customWidth="1"/>
    <col min="14085" max="14085" width="18.7109375" style="1" customWidth="1"/>
    <col min="14086" max="14086" width="18.85546875" style="1" customWidth="1"/>
    <col min="14087" max="14087" width="14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43.5703125" style="1" customWidth="1"/>
    <col min="14339" max="14339" width="16.5703125" style="1" bestFit="1" customWidth="1"/>
    <col min="14340" max="14340" width="18.5703125" style="1" customWidth="1"/>
    <col min="14341" max="14341" width="18.7109375" style="1" customWidth="1"/>
    <col min="14342" max="14342" width="18.85546875" style="1" customWidth="1"/>
    <col min="14343" max="14343" width="14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43.5703125" style="1" customWidth="1"/>
    <col min="14595" max="14595" width="16.5703125" style="1" bestFit="1" customWidth="1"/>
    <col min="14596" max="14596" width="18.5703125" style="1" customWidth="1"/>
    <col min="14597" max="14597" width="18.7109375" style="1" customWidth="1"/>
    <col min="14598" max="14598" width="18.85546875" style="1" customWidth="1"/>
    <col min="14599" max="14599" width="14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43.5703125" style="1" customWidth="1"/>
    <col min="14851" max="14851" width="16.5703125" style="1" bestFit="1" customWidth="1"/>
    <col min="14852" max="14852" width="18.5703125" style="1" customWidth="1"/>
    <col min="14853" max="14853" width="18.7109375" style="1" customWidth="1"/>
    <col min="14854" max="14854" width="18.85546875" style="1" customWidth="1"/>
    <col min="14855" max="14855" width="14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43.5703125" style="1" customWidth="1"/>
    <col min="15107" max="15107" width="16.5703125" style="1" bestFit="1" customWidth="1"/>
    <col min="15108" max="15108" width="18.5703125" style="1" customWidth="1"/>
    <col min="15109" max="15109" width="18.7109375" style="1" customWidth="1"/>
    <col min="15110" max="15110" width="18.85546875" style="1" customWidth="1"/>
    <col min="15111" max="15111" width="14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43.5703125" style="1" customWidth="1"/>
    <col min="15363" max="15363" width="16.5703125" style="1" bestFit="1" customWidth="1"/>
    <col min="15364" max="15364" width="18.5703125" style="1" customWidth="1"/>
    <col min="15365" max="15365" width="18.7109375" style="1" customWidth="1"/>
    <col min="15366" max="15366" width="18.85546875" style="1" customWidth="1"/>
    <col min="15367" max="15367" width="14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43.5703125" style="1" customWidth="1"/>
    <col min="15619" max="15619" width="16.5703125" style="1" bestFit="1" customWidth="1"/>
    <col min="15620" max="15620" width="18.5703125" style="1" customWidth="1"/>
    <col min="15621" max="15621" width="18.7109375" style="1" customWidth="1"/>
    <col min="15622" max="15622" width="18.85546875" style="1" customWidth="1"/>
    <col min="15623" max="15623" width="14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43.5703125" style="1" customWidth="1"/>
    <col min="15875" max="15875" width="16.5703125" style="1" bestFit="1" customWidth="1"/>
    <col min="15876" max="15876" width="18.5703125" style="1" customWidth="1"/>
    <col min="15877" max="15877" width="18.7109375" style="1" customWidth="1"/>
    <col min="15878" max="15878" width="18.85546875" style="1" customWidth="1"/>
    <col min="15879" max="15879" width="14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43.5703125" style="1" customWidth="1"/>
    <col min="16131" max="16131" width="16.5703125" style="1" bestFit="1" customWidth="1"/>
    <col min="16132" max="16132" width="18.5703125" style="1" customWidth="1"/>
    <col min="16133" max="16133" width="18.7109375" style="1" customWidth="1"/>
    <col min="16134" max="16134" width="18.85546875" style="1" customWidth="1"/>
    <col min="16135" max="16135" width="14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188" t="s">
        <v>0</v>
      </c>
      <c r="C1" s="188"/>
      <c r="D1" s="188"/>
      <c r="E1" s="188"/>
      <c r="F1" s="188"/>
      <c r="G1" s="188"/>
      <c r="H1" s="188"/>
      <c r="I1" s="188"/>
      <c r="J1" s="188"/>
      <c r="L1" s="1"/>
    </row>
    <row r="2" spans="1:12" ht="21" customHeight="1" x14ac:dyDescent="0.25">
      <c r="B2" s="115"/>
      <c r="C2" s="189" t="s">
        <v>142</v>
      </c>
      <c r="D2" s="189"/>
      <c r="E2" s="189"/>
      <c r="F2" s="115"/>
      <c r="G2" s="115"/>
      <c r="H2" s="115"/>
      <c r="I2" s="115"/>
      <c r="J2" s="115"/>
      <c r="L2" s="1"/>
    </row>
    <row r="3" spans="1:12" ht="24" customHeight="1" x14ac:dyDescent="0.3">
      <c r="B3" s="120"/>
      <c r="C3" s="189"/>
      <c r="D3" s="189"/>
      <c r="E3" s="189"/>
      <c r="F3" s="120"/>
      <c r="G3" s="120"/>
      <c r="H3" s="120"/>
      <c r="I3" s="120"/>
      <c r="J3" s="120"/>
      <c r="L3" s="1"/>
    </row>
    <row r="4" spans="1:12" ht="38.25" customHeight="1" x14ac:dyDescent="0.25">
      <c r="A4" s="147"/>
      <c r="B4" s="188" t="s">
        <v>131</v>
      </c>
      <c r="C4" s="188"/>
      <c r="D4" s="188"/>
      <c r="E4" s="188"/>
      <c r="F4" s="188"/>
      <c r="G4" s="188"/>
      <c r="H4" s="188"/>
      <c r="I4" s="188"/>
      <c r="J4" s="188"/>
    </row>
    <row r="5" spans="1:12" ht="23.1" customHeight="1" x14ac:dyDescent="0.25">
      <c r="A5" s="147"/>
      <c r="B5" s="115"/>
      <c r="C5" s="189" t="s">
        <v>132</v>
      </c>
      <c r="D5" s="189"/>
      <c r="E5" s="189"/>
      <c r="F5" s="115"/>
      <c r="G5" s="115"/>
      <c r="H5" s="115"/>
      <c r="I5" s="115"/>
      <c r="J5" s="115"/>
    </row>
    <row r="6" spans="1:12" ht="24" customHeight="1" x14ac:dyDescent="0.3">
      <c r="A6" s="147"/>
      <c r="B6" s="120"/>
      <c r="C6" s="189"/>
      <c r="D6" s="189"/>
      <c r="E6" s="189"/>
      <c r="F6" s="120"/>
      <c r="G6" s="120"/>
      <c r="H6" s="120"/>
      <c r="I6" s="120"/>
      <c r="J6" s="120"/>
    </row>
    <row r="7" spans="1:12" ht="39.75" customHeight="1" x14ac:dyDescent="0.25">
      <c r="A7" s="187" t="s">
        <v>92</v>
      </c>
      <c r="B7" s="187"/>
      <c r="C7" s="187"/>
      <c r="D7" s="187"/>
      <c r="E7" s="187"/>
      <c r="K7" s="8"/>
      <c r="L7" s="8"/>
    </row>
    <row r="8" spans="1:12" ht="6" customHeight="1" x14ac:dyDescent="0.25">
      <c r="A8" s="5"/>
      <c r="B8" s="5"/>
      <c r="C8" s="5"/>
      <c r="D8" s="5"/>
      <c r="E8" s="5"/>
      <c r="K8" s="8"/>
      <c r="L8" s="8"/>
    </row>
    <row r="9" spans="1:12" s="15" customFormat="1" ht="23.1" customHeight="1" x14ac:dyDescent="0.25">
      <c r="A9" s="187" t="s">
        <v>2</v>
      </c>
      <c r="B9" s="187"/>
      <c r="C9" s="187"/>
      <c r="D9" s="187"/>
      <c r="E9" s="187"/>
      <c r="F9" s="1"/>
      <c r="G9" s="1"/>
      <c r="H9" s="3"/>
      <c r="I9" s="4"/>
      <c r="J9" s="4"/>
      <c r="K9" s="14"/>
      <c r="L9" s="14"/>
    </row>
    <row r="10" spans="1:12" s="15" customFormat="1" ht="23.1" customHeight="1" x14ac:dyDescent="0.3">
      <c r="A10" s="6"/>
      <c r="B10" s="7"/>
      <c r="C10" s="7"/>
      <c r="D10" s="1"/>
      <c r="E10" s="2" t="s">
        <v>3</v>
      </c>
      <c r="F10" s="8"/>
      <c r="G10" s="1" t="s">
        <v>4</v>
      </c>
      <c r="H10" s="3"/>
      <c r="I10" s="8"/>
      <c r="J10" s="8"/>
      <c r="K10" s="14"/>
      <c r="L10" s="14"/>
    </row>
    <row r="11" spans="1:12" s="15" customFormat="1" ht="51.75" customHeight="1" x14ac:dyDescent="0.25">
      <c r="A11" s="117" t="s">
        <v>16</v>
      </c>
      <c r="B11" s="9" t="s">
        <v>5</v>
      </c>
      <c r="C11" s="9" t="s">
        <v>6</v>
      </c>
      <c r="D11" s="9" t="s">
        <v>7</v>
      </c>
      <c r="E11" s="119" t="s">
        <v>8</v>
      </c>
      <c r="F11" s="16" t="s">
        <v>6</v>
      </c>
      <c r="G11" s="46" t="s">
        <v>7</v>
      </c>
      <c r="H11" s="16" t="s">
        <v>8</v>
      </c>
      <c r="I11" s="47" t="s">
        <v>9</v>
      </c>
      <c r="J11" s="16" t="s">
        <v>10</v>
      </c>
      <c r="K11" s="14"/>
      <c r="L11" s="14"/>
    </row>
    <row r="12" spans="1:12" s="15" customFormat="1" ht="23.1" customHeight="1" x14ac:dyDescent="0.25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5">
        <v>6</v>
      </c>
      <c r="G12" s="15">
        <v>7</v>
      </c>
      <c r="H12" s="12">
        <v>8</v>
      </c>
      <c r="I12" s="13">
        <v>9</v>
      </c>
      <c r="J12" s="13">
        <v>10</v>
      </c>
      <c r="K12" s="14"/>
      <c r="L12" s="14"/>
    </row>
    <row r="13" spans="1:12" s="15" customFormat="1" ht="23.1" customHeight="1" x14ac:dyDescent="0.25">
      <c r="A13" s="16">
        <v>1</v>
      </c>
      <c r="B13" s="51" t="s">
        <v>93</v>
      </c>
      <c r="C13" s="18">
        <v>1</v>
      </c>
      <c r="D13" s="19">
        <v>300000</v>
      </c>
      <c r="E13" s="19">
        <f>C13*D13</f>
        <v>300000</v>
      </c>
      <c r="F13" s="18">
        <v>1</v>
      </c>
      <c r="G13" s="20">
        <v>300000</v>
      </c>
      <c r="H13" s="19">
        <f>F13*G13</f>
        <v>300000</v>
      </c>
      <c r="I13" s="13">
        <f>+G13-D13</f>
        <v>0</v>
      </c>
      <c r="J13" s="13">
        <f>+H13-E13</f>
        <v>0</v>
      </c>
      <c r="K13" s="14"/>
      <c r="L13" s="14"/>
    </row>
    <row r="14" spans="1:12" s="15" customFormat="1" ht="23.1" customHeight="1" x14ac:dyDescent="0.25">
      <c r="A14" s="16">
        <v>2</v>
      </c>
      <c r="B14" s="51" t="s">
        <v>94</v>
      </c>
      <c r="C14" s="18">
        <v>1</v>
      </c>
      <c r="D14" s="19">
        <v>160000</v>
      </c>
      <c r="E14" s="19">
        <f t="shared" ref="E14:E32" si="0">C14*D14</f>
        <v>160000</v>
      </c>
      <c r="F14" s="18">
        <v>1</v>
      </c>
      <c r="G14" s="20">
        <v>160000</v>
      </c>
      <c r="H14" s="19">
        <f t="shared" ref="H14:H32" si="1">F14*G14</f>
        <v>160000</v>
      </c>
      <c r="I14" s="13">
        <f t="shared" ref="I14:I32" si="2">+G14-D14</f>
        <v>0</v>
      </c>
      <c r="J14" s="13">
        <f t="shared" ref="J14:J32" si="3">+H14-E14</f>
        <v>0</v>
      </c>
      <c r="K14" s="14"/>
      <c r="L14" s="14"/>
    </row>
    <row r="15" spans="1:12" s="15" customFormat="1" ht="23.1" customHeight="1" x14ac:dyDescent="0.25">
      <c r="A15" s="16">
        <v>3</v>
      </c>
      <c r="B15" s="51" t="s">
        <v>95</v>
      </c>
      <c r="C15" s="18">
        <v>1</v>
      </c>
      <c r="D15" s="19">
        <v>167500</v>
      </c>
      <c r="E15" s="19">
        <f t="shared" si="0"/>
        <v>167500</v>
      </c>
      <c r="F15" s="18">
        <v>1</v>
      </c>
      <c r="G15" s="20">
        <v>160000</v>
      </c>
      <c r="H15" s="19">
        <f t="shared" si="1"/>
        <v>160000</v>
      </c>
      <c r="I15" s="13">
        <f t="shared" si="2"/>
        <v>-7500</v>
      </c>
      <c r="J15" s="13">
        <f t="shared" si="3"/>
        <v>-7500</v>
      </c>
      <c r="K15" s="14"/>
      <c r="L15" s="14"/>
    </row>
    <row r="16" spans="1:12" s="15" customFormat="1" ht="23.1" customHeight="1" x14ac:dyDescent="0.25">
      <c r="A16" s="16">
        <v>4</v>
      </c>
      <c r="B16" s="51" t="s">
        <v>96</v>
      </c>
      <c r="C16" s="18">
        <v>1</v>
      </c>
      <c r="D16" s="19">
        <v>122700</v>
      </c>
      <c r="E16" s="19">
        <f t="shared" si="0"/>
        <v>122700</v>
      </c>
      <c r="F16" s="18">
        <v>1</v>
      </c>
      <c r="G16" s="20">
        <v>115200</v>
      </c>
      <c r="H16" s="19">
        <f t="shared" si="1"/>
        <v>115200</v>
      </c>
      <c r="I16" s="13">
        <f t="shared" si="2"/>
        <v>-7500</v>
      </c>
      <c r="J16" s="13">
        <f t="shared" si="3"/>
        <v>-7500</v>
      </c>
      <c r="K16" s="14"/>
      <c r="L16" s="14"/>
    </row>
    <row r="17" spans="1:12" s="15" customFormat="1" ht="23.1" customHeight="1" x14ac:dyDescent="0.25">
      <c r="A17" s="16">
        <v>5</v>
      </c>
      <c r="B17" s="51" t="s">
        <v>97</v>
      </c>
      <c r="C17" s="52">
        <f>4*1.17+0.5</f>
        <v>5.18</v>
      </c>
      <c r="D17" s="19">
        <v>122700</v>
      </c>
      <c r="E17" s="19">
        <f t="shared" si="0"/>
        <v>635586</v>
      </c>
      <c r="F17" s="52">
        <f>4*1.17+0.5</f>
        <v>5.18</v>
      </c>
      <c r="G17" s="20">
        <v>115200</v>
      </c>
      <c r="H17" s="19">
        <f t="shared" si="1"/>
        <v>596736</v>
      </c>
      <c r="I17" s="13">
        <f t="shared" si="2"/>
        <v>-7500</v>
      </c>
      <c r="J17" s="13">
        <f t="shared" si="3"/>
        <v>-38850</v>
      </c>
      <c r="K17" s="14"/>
      <c r="L17" s="14"/>
    </row>
    <row r="18" spans="1:12" s="15" customFormat="1" ht="23.1" customHeight="1" x14ac:dyDescent="0.25">
      <c r="A18" s="16">
        <v>6</v>
      </c>
      <c r="B18" s="17" t="s">
        <v>98</v>
      </c>
      <c r="C18" s="18">
        <v>4</v>
      </c>
      <c r="D18" s="19">
        <v>117500</v>
      </c>
      <c r="E18" s="19">
        <f t="shared" si="0"/>
        <v>470000</v>
      </c>
      <c r="F18" s="18">
        <v>4</v>
      </c>
      <c r="G18" s="20">
        <v>110000</v>
      </c>
      <c r="H18" s="19">
        <f t="shared" si="1"/>
        <v>440000</v>
      </c>
      <c r="I18" s="13">
        <f t="shared" si="2"/>
        <v>-7500</v>
      </c>
      <c r="J18" s="13">
        <f t="shared" si="3"/>
        <v>-30000</v>
      </c>
      <c r="K18" s="14"/>
      <c r="L18" s="14"/>
    </row>
    <row r="19" spans="1:12" s="15" customFormat="1" ht="23.1" customHeight="1" x14ac:dyDescent="0.25">
      <c r="A19" s="16">
        <v>7</v>
      </c>
      <c r="B19" s="17" t="s">
        <v>99</v>
      </c>
      <c r="C19" s="18">
        <v>1</v>
      </c>
      <c r="D19" s="19">
        <v>122700</v>
      </c>
      <c r="E19" s="19">
        <f t="shared" si="0"/>
        <v>122700</v>
      </c>
      <c r="F19" s="18">
        <v>1</v>
      </c>
      <c r="G19" s="20">
        <v>115200</v>
      </c>
      <c r="H19" s="19">
        <f t="shared" si="1"/>
        <v>115200</v>
      </c>
      <c r="I19" s="13">
        <f t="shared" si="2"/>
        <v>-7500</v>
      </c>
      <c r="J19" s="13">
        <f t="shared" si="3"/>
        <v>-7500</v>
      </c>
      <c r="K19" s="14"/>
      <c r="L19" s="14"/>
    </row>
    <row r="20" spans="1:12" s="15" customFormat="1" ht="23.1" customHeight="1" x14ac:dyDescent="0.25">
      <c r="A20" s="16">
        <v>8</v>
      </c>
      <c r="B20" s="17" t="s">
        <v>100</v>
      </c>
      <c r="C20" s="18">
        <v>1</v>
      </c>
      <c r="D20" s="19">
        <v>122700</v>
      </c>
      <c r="E20" s="19">
        <f t="shared" si="0"/>
        <v>122700</v>
      </c>
      <c r="F20" s="18">
        <v>1</v>
      </c>
      <c r="G20" s="20">
        <v>115200</v>
      </c>
      <c r="H20" s="19">
        <f t="shared" si="1"/>
        <v>115200</v>
      </c>
      <c r="I20" s="13">
        <f t="shared" si="2"/>
        <v>-7500</v>
      </c>
      <c r="J20" s="13">
        <f t="shared" si="3"/>
        <v>-7500</v>
      </c>
      <c r="K20" s="14"/>
      <c r="L20" s="14"/>
    </row>
    <row r="21" spans="1:12" s="15" customFormat="1" ht="23.1" customHeight="1" x14ac:dyDescent="0.25">
      <c r="A21" s="16">
        <v>9</v>
      </c>
      <c r="B21" s="17" t="s">
        <v>101</v>
      </c>
      <c r="C21" s="18">
        <v>1</v>
      </c>
      <c r="D21" s="19">
        <v>122700</v>
      </c>
      <c r="E21" s="19">
        <f t="shared" si="0"/>
        <v>122700</v>
      </c>
      <c r="F21" s="18">
        <v>1</v>
      </c>
      <c r="G21" s="20">
        <v>115200</v>
      </c>
      <c r="H21" s="19">
        <f t="shared" si="1"/>
        <v>115200</v>
      </c>
      <c r="I21" s="13">
        <f t="shared" si="2"/>
        <v>-7500</v>
      </c>
      <c r="J21" s="13">
        <f t="shared" si="3"/>
        <v>-7500</v>
      </c>
      <c r="K21" s="14"/>
      <c r="L21" s="14"/>
    </row>
    <row r="22" spans="1:12" s="15" customFormat="1" ht="23.1" customHeight="1" x14ac:dyDescent="0.25">
      <c r="A22" s="16">
        <v>10</v>
      </c>
      <c r="B22" s="17" t="s">
        <v>102</v>
      </c>
      <c r="C22" s="52">
        <v>0.75</v>
      </c>
      <c r="D22" s="19">
        <v>122700</v>
      </c>
      <c r="E22" s="19">
        <f t="shared" si="0"/>
        <v>92025</v>
      </c>
      <c r="F22" s="52">
        <v>0.75</v>
      </c>
      <c r="G22" s="20">
        <v>115200</v>
      </c>
      <c r="H22" s="19">
        <f t="shared" si="1"/>
        <v>86400</v>
      </c>
      <c r="I22" s="13">
        <f t="shared" si="2"/>
        <v>-7500</v>
      </c>
      <c r="J22" s="13">
        <f t="shared" si="3"/>
        <v>-5625</v>
      </c>
      <c r="K22" s="14"/>
      <c r="L22" s="14"/>
    </row>
    <row r="23" spans="1:12" s="15" customFormat="1" ht="23.1" customHeight="1" x14ac:dyDescent="0.25">
      <c r="A23" s="16">
        <v>11</v>
      </c>
      <c r="B23" s="17" t="s">
        <v>90</v>
      </c>
      <c r="C23" s="18">
        <v>1</v>
      </c>
      <c r="D23" s="19">
        <v>112500</v>
      </c>
      <c r="E23" s="19">
        <f t="shared" si="0"/>
        <v>112500</v>
      </c>
      <c r="F23" s="18">
        <v>1</v>
      </c>
      <c r="G23" s="20">
        <v>105000</v>
      </c>
      <c r="H23" s="19">
        <f t="shared" si="1"/>
        <v>105000</v>
      </c>
      <c r="I23" s="13">
        <f t="shared" si="2"/>
        <v>-7500</v>
      </c>
      <c r="J23" s="13">
        <f t="shared" si="3"/>
        <v>-7500</v>
      </c>
      <c r="K23" s="14"/>
      <c r="L23" s="14"/>
    </row>
    <row r="24" spans="1:12" s="15" customFormat="1" ht="23.1" customHeight="1" x14ac:dyDescent="0.25">
      <c r="A24" s="16">
        <v>12</v>
      </c>
      <c r="B24" s="17" t="s">
        <v>61</v>
      </c>
      <c r="C24" s="18">
        <v>0.5</v>
      </c>
      <c r="D24" s="19">
        <v>160000</v>
      </c>
      <c r="E24" s="19">
        <f t="shared" si="0"/>
        <v>80000</v>
      </c>
      <c r="F24" s="18">
        <v>0.5</v>
      </c>
      <c r="G24" s="20">
        <v>160000</v>
      </c>
      <c r="H24" s="19">
        <f t="shared" si="1"/>
        <v>80000</v>
      </c>
      <c r="I24" s="13">
        <f t="shared" si="2"/>
        <v>0</v>
      </c>
      <c r="J24" s="13">
        <f t="shared" si="3"/>
        <v>0</v>
      </c>
      <c r="K24" s="14"/>
      <c r="L24" s="14"/>
    </row>
    <row r="25" spans="1:12" s="15" customFormat="1" ht="23.1" customHeight="1" x14ac:dyDescent="0.25">
      <c r="A25" s="16">
        <v>13</v>
      </c>
      <c r="B25" s="17" t="s">
        <v>103</v>
      </c>
      <c r="C25" s="18">
        <v>1</v>
      </c>
      <c r="D25" s="19">
        <v>115500</v>
      </c>
      <c r="E25" s="19">
        <f t="shared" si="0"/>
        <v>115500</v>
      </c>
      <c r="F25" s="18">
        <v>1</v>
      </c>
      <c r="G25" s="20">
        <v>108000</v>
      </c>
      <c r="H25" s="19">
        <f t="shared" si="1"/>
        <v>108000</v>
      </c>
      <c r="I25" s="13">
        <f t="shared" si="2"/>
        <v>-7500</v>
      </c>
      <c r="J25" s="13">
        <f t="shared" si="3"/>
        <v>-7500</v>
      </c>
      <c r="K25" s="14"/>
      <c r="L25" s="14"/>
    </row>
    <row r="26" spans="1:12" s="15" customFormat="1" ht="23.1" customHeight="1" x14ac:dyDescent="0.25">
      <c r="A26" s="16">
        <v>14</v>
      </c>
      <c r="B26" s="17" t="s">
        <v>104</v>
      </c>
      <c r="C26" s="18">
        <v>1</v>
      </c>
      <c r="D26" s="19">
        <f>105000+7500</f>
        <v>112500</v>
      </c>
      <c r="E26" s="19">
        <f t="shared" si="0"/>
        <v>112500</v>
      </c>
      <c r="F26" s="18">
        <v>1</v>
      </c>
      <c r="G26" s="20">
        <v>105000</v>
      </c>
      <c r="H26" s="19">
        <f t="shared" si="1"/>
        <v>105000</v>
      </c>
      <c r="I26" s="13">
        <f t="shared" si="2"/>
        <v>-7500</v>
      </c>
      <c r="J26" s="13">
        <f t="shared" si="3"/>
        <v>-7500</v>
      </c>
      <c r="K26" s="14"/>
      <c r="L26" s="14"/>
    </row>
    <row r="27" spans="1:12" s="15" customFormat="1" ht="23.1" customHeight="1" x14ac:dyDescent="0.25">
      <c r="A27" s="16">
        <v>15</v>
      </c>
      <c r="B27" s="17" t="s">
        <v>91</v>
      </c>
      <c r="C27" s="18">
        <v>0.5</v>
      </c>
      <c r="D27" s="19">
        <f>105000+7500</f>
        <v>112500</v>
      </c>
      <c r="E27" s="19">
        <f t="shared" si="0"/>
        <v>56250</v>
      </c>
      <c r="F27" s="18">
        <v>0.5</v>
      </c>
      <c r="G27" s="20">
        <v>105000</v>
      </c>
      <c r="H27" s="19">
        <f t="shared" si="1"/>
        <v>52500</v>
      </c>
      <c r="I27" s="13">
        <f t="shared" si="2"/>
        <v>-7500</v>
      </c>
      <c r="J27" s="13">
        <f t="shared" si="3"/>
        <v>-3750</v>
      </c>
      <c r="K27" s="14"/>
      <c r="L27" s="14"/>
    </row>
    <row r="28" spans="1:12" s="15" customFormat="1" ht="23.1" customHeight="1" x14ac:dyDescent="0.25">
      <c r="A28" s="16">
        <v>16</v>
      </c>
      <c r="B28" s="17" t="s">
        <v>105</v>
      </c>
      <c r="C28" s="18">
        <v>1</v>
      </c>
      <c r="D28" s="19">
        <f>105000+7500</f>
        <v>112500</v>
      </c>
      <c r="E28" s="19">
        <f t="shared" si="0"/>
        <v>112500</v>
      </c>
      <c r="F28" s="18">
        <v>1</v>
      </c>
      <c r="G28" s="20">
        <v>105000</v>
      </c>
      <c r="H28" s="19">
        <f t="shared" si="1"/>
        <v>105000</v>
      </c>
      <c r="I28" s="13">
        <f t="shared" si="2"/>
        <v>-7500</v>
      </c>
      <c r="J28" s="13">
        <f t="shared" si="3"/>
        <v>-7500</v>
      </c>
      <c r="K28" s="14"/>
      <c r="L28" s="14"/>
    </row>
    <row r="29" spans="1:12" s="15" customFormat="1" ht="23.1" customHeight="1" x14ac:dyDescent="0.25">
      <c r="A29" s="16">
        <v>17</v>
      </c>
      <c r="B29" s="17" t="s">
        <v>106</v>
      </c>
      <c r="C29" s="18">
        <v>0.5</v>
      </c>
      <c r="D29" s="19">
        <f>105000+7500</f>
        <v>112500</v>
      </c>
      <c r="E29" s="19">
        <f t="shared" si="0"/>
        <v>56250</v>
      </c>
      <c r="F29" s="18">
        <v>0.5</v>
      </c>
      <c r="G29" s="20">
        <v>105000</v>
      </c>
      <c r="H29" s="19">
        <f t="shared" si="1"/>
        <v>52500</v>
      </c>
      <c r="I29" s="13">
        <f t="shared" si="2"/>
        <v>-7500</v>
      </c>
      <c r="J29" s="13">
        <f t="shared" si="3"/>
        <v>-3750</v>
      </c>
      <c r="K29" s="14"/>
      <c r="L29" s="14"/>
    </row>
    <row r="30" spans="1:12" ht="23.1" customHeight="1" x14ac:dyDescent="0.25">
      <c r="A30" s="16">
        <v>18</v>
      </c>
      <c r="B30" s="17" t="s">
        <v>56</v>
      </c>
      <c r="C30" s="18">
        <v>0.5</v>
      </c>
      <c r="D30" s="19">
        <f>105000+7500</f>
        <v>112500</v>
      </c>
      <c r="E30" s="19">
        <f t="shared" si="0"/>
        <v>56250</v>
      </c>
      <c r="F30" s="18">
        <v>0.5</v>
      </c>
      <c r="G30" s="20">
        <v>105000</v>
      </c>
      <c r="H30" s="19">
        <f t="shared" si="1"/>
        <v>52500</v>
      </c>
      <c r="I30" s="13">
        <f t="shared" si="2"/>
        <v>-7500</v>
      </c>
      <c r="J30" s="13">
        <f t="shared" si="3"/>
        <v>-3750</v>
      </c>
    </row>
    <row r="31" spans="1:12" s="122" customFormat="1" ht="75" customHeight="1" x14ac:dyDescent="0.25">
      <c r="A31" s="16">
        <v>19</v>
      </c>
      <c r="B31" s="17" t="s">
        <v>12</v>
      </c>
      <c r="C31" s="18">
        <v>1</v>
      </c>
      <c r="D31" s="19">
        <v>132000</v>
      </c>
      <c r="E31" s="19">
        <f t="shared" si="0"/>
        <v>132000</v>
      </c>
      <c r="F31" s="18">
        <v>1</v>
      </c>
      <c r="G31" s="20">
        <v>132000</v>
      </c>
      <c r="H31" s="19">
        <f t="shared" si="1"/>
        <v>132000</v>
      </c>
      <c r="I31" s="13">
        <f t="shared" si="2"/>
        <v>0</v>
      </c>
      <c r="J31" s="13">
        <f t="shared" si="3"/>
        <v>0</v>
      </c>
      <c r="K31" s="4"/>
      <c r="L31" s="4"/>
    </row>
    <row r="32" spans="1:12" ht="23.1" customHeight="1" x14ac:dyDescent="0.25">
      <c r="A32" s="16">
        <v>20</v>
      </c>
      <c r="B32" s="17" t="s">
        <v>107</v>
      </c>
      <c r="C32" s="18">
        <v>1</v>
      </c>
      <c r="D32" s="19">
        <f>105000+7500</f>
        <v>112500</v>
      </c>
      <c r="E32" s="19">
        <f t="shared" si="0"/>
        <v>112500</v>
      </c>
      <c r="F32" s="18">
        <v>1</v>
      </c>
      <c r="G32" s="20">
        <v>105000</v>
      </c>
      <c r="H32" s="19">
        <f t="shared" si="1"/>
        <v>105000</v>
      </c>
      <c r="I32" s="13">
        <f t="shared" si="2"/>
        <v>-7500</v>
      </c>
      <c r="J32" s="13">
        <f t="shared" si="3"/>
        <v>-7500</v>
      </c>
    </row>
    <row r="33" spans="1:10" ht="23.1" customHeight="1" x14ac:dyDescent="0.25">
      <c r="A33" s="22"/>
      <c r="B33" s="22" t="s">
        <v>13</v>
      </c>
      <c r="C33" s="23">
        <f>SUM(C13:C32)</f>
        <v>24.93</v>
      </c>
      <c r="D33" s="24"/>
      <c r="E33" s="24">
        <f>SUM(E13:E32)</f>
        <v>3262161</v>
      </c>
      <c r="F33" s="23">
        <f t="shared" ref="F33:J33" si="4">SUM(F13:F32)</f>
        <v>24.93</v>
      </c>
      <c r="G33" s="25">
        <f t="shared" si="4"/>
        <v>2556200</v>
      </c>
      <c r="H33" s="24">
        <f t="shared" si="4"/>
        <v>3101436</v>
      </c>
      <c r="I33" s="24">
        <f t="shared" si="4"/>
        <v>-120000</v>
      </c>
      <c r="J33" s="24">
        <f t="shared" si="4"/>
        <v>-160725</v>
      </c>
    </row>
    <row r="34" spans="1:10" x14ac:dyDescent="0.25">
      <c r="A34" s="123"/>
      <c r="B34" s="124"/>
      <c r="C34" s="125"/>
      <c r="D34" s="126"/>
      <c r="E34" s="126"/>
      <c r="F34" s="127"/>
      <c r="G34" s="128"/>
      <c r="H34" s="128"/>
      <c r="I34" s="128"/>
      <c r="J34" s="128"/>
    </row>
    <row r="35" spans="1:10" x14ac:dyDescent="0.25">
      <c r="B35" s="190"/>
      <c r="C35" s="190"/>
      <c r="D35" s="190"/>
      <c r="E35" s="190"/>
    </row>
    <row r="36" spans="1:10" x14ac:dyDescent="0.25">
      <c r="A36" s="191" t="s">
        <v>108</v>
      </c>
      <c r="B36" s="191"/>
      <c r="C36" s="191"/>
      <c r="D36" s="191"/>
      <c r="E36" s="191"/>
    </row>
    <row r="37" spans="1:10" x14ac:dyDescent="0.25">
      <c r="A37" s="36"/>
      <c r="B37" s="36"/>
      <c r="C37" s="36"/>
      <c r="D37" s="32"/>
      <c r="E37" s="32"/>
    </row>
    <row r="38" spans="1:10" x14ac:dyDescent="0.25">
      <c r="A38" s="187" t="s">
        <v>2</v>
      </c>
      <c r="B38" s="187"/>
      <c r="C38" s="187"/>
      <c r="D38" s="187"/>
      <c r="E38" s="187"/>
    </row>
    <row r="39" spans="1:10" x14ac:dyDescent="0.3">
      <c r="A39" s="6"/>
      <c r="B39" s="7"/>
      <c r="C39" s="7"/>
      <c r="E39" s="2" t="s">
        <v>3</v>
      </c>
    </row>
    <row r="40" spans="1:10" ht="115.5" x14ac:dyDescent="0.25">
      <c r="A40" s="117" t="s">
        <v>16</v>
      </c>
      <c r="B40" s="9" t="s">
        <v>5</v>
      </c>
      <c r="C40" s="9" t="s">
        <v>6</v>
      </c>
      <c r="D40" s="9" t="s">
        <v>7</v>
      </c>
      <c r="E40" s="9" t="s">
        <v>89</v>
      </c>
      <c r="F40" s="16" t="s">
        <v>6</v>
      </c>
      <c r="G40" s="46" t="s">
        <v>7</v>
      </c>
      <c r="H40" s="16" t="s">
        <v>8</v>
      </c>
      <c r="I40" s="47" t="s">
        <v>9</v>
      </c>
      <c r="J40" s="16" t="s">
        <v>10</v>
      </c>
    </row>
    <row r="41" spans="1:10" x14ac:dyDescent="0.25">
      <c r="A41" s="10">
        <v>1</v>
      </c>
      <c r="B41" s="10">
        <v>2</v>
      </c>
      <c r="C41" s="10">
        <v>3</v>
      </c>
      <c r="D41" s="10">
        <v>4</v>
      </c>
      <c r="E41" s="10">
        <v>5</v>
      </c>
      <c r="F41" s="53">
        <v>6</v>
      </c>
      <c r="G41" s="53">
        <v>7</v>
      </c>
      <c r="H41" s="35">
        <v>8</v>
      </c>
      <c r="I41" s="35">
        <v>9</v>
      </c>
      <c r="J41" s="35">
        <v>10</v>
      </c>
    </row>
    <row r="42" spans="1:10" x14ac:dyDescent="0.25">
      <c r="A42" s="16">
        <v>1</v>
      </c>
      <c r="B42" s="51" t="s">
        <v>94</v>
      </c>
      <c r="C42" s="18">
        <v>0.5</v>
      </c>
      <c r="D42" s="19">
        <v>160000</v>
      </c>
      <c r="E42" s="19">
        <f t="shared" ref="E42:E57" si="5">C42*D42</f>
        <v>80000</v>
      </c>
      <c r="F42" s="18">
        <v>0.5</v>
      </c>
      <c r="G42" s="19">
        <v>160000</v>
      </c>
      <c r="H42" s="19">
        <f t="shared" ref="H42:H57" si="6">F42*G42</f>
        <v>80000</v>
      </c>
      <c r="I42" s="35">
        <f>+G42-D42</f>
        <v>0</v>
      </c>
      <c r="J42" s="35">
        <f>+H42-E42</f>
        <v>0</v>
      </c>
    </row>
    <row r="43" spans="1:10" x14ac:dyDescent="0.25">
      <c r="A43" s="16">
        <v>2</v>
      </c>
      <c r="B43" s="51" t="s">
        <v>96</v>
      </c>
      <c r="C43" s="52">
        <v>0.75</v>
      </c>
      <c r="D43" s="19">
        <f t="shared" ref="D43:D50" si="7">+D16</f>
        <v>122700</v>
      </c>
      <c r="E43" s="19">
        <f t="shared" si="5"/>
        <v>92025</v>
      </c>
      <c r="F43" s="52">
        <v>0.75</v>
      </c>
      <c r="G43" s="19">
        <v>115200</v>
      </c>
      <c r="H43" s="19">
        <f t="shared" si="6"/>
        <v>86400</v>
      </c>
      <c r="I43" s="35">
        <f t="shared" ref="I43:I58" si="8">+G43-D43</f>
        <v>-7500</v>
      </c>
      <c r="J43" s="35">
        <f t="shared" ref="J43:J58" si="9">+H43-E43</f>
        <v>-5625</v>
      </c>
    </row>
    <row r="44" spans="1:10" x14ac:dyDescent="0.25">
      <c r="A44" s="16">
        <v>3</v>
      </c>
      <c r="B44" s="51" t="s">
        <v>97</v>
      </c>
      <c r="C44" s="52">
        <f>3*1.17</f>
        <v>3.51</v>
      </c>
      <c r="D44" s="19">
        <f t="shared" si="7"/>
        <v>122700</v>
      </c>
      <c r="E44" s="19">
        <f t="shared" si="5"/>
        <v>430677</v>
      </c>
      <c r="F44" s="52">
        <f>3*1.17</f>
        <v>3.51</v>
      </c>
      <c r="G44" s="19">
        <v>115200</v>
      </c>
      <c r="H44" s="19">
        <f t="shared" si="6"/>
        <v>404352</v>
      </c>
      <c r="I44" s="35">
        <f t="shared" si="8"/>
        <v>-7500</v>
      </c>
      <c r="J44" s="35">
        <f t="shared" si="9"/>
        <v>-26325</v>
      </c>
    </row>
    <row r="45" spans="1:10" x14ac:dyDescent="0.25">
      <c r="A45" s="16">
        <v>6</v>
      </c>
      <c r="B45" s="17" t="s">
        <v>98</v>
      </c>
      <c r="C45" s="18">
        <v>3</v>
      </c>
      <c r="D45" s="19">
        <v>117500</v>
      </c>
      <c r="E45" s="19">
        <f t="shared" si="5"/>
        <v>352500</v>
      </c>
      <c r="F45" s="18">
        <v>3</v>
      </c>
      <c r="G45" s="19">
        <v>110000</v>
      </c>
      <c r="H45" s="19">
        <f t="shared" si="6"/>
        <v>330000</v>
      </c>
      <c r="I45" s="35">
        <f t="shared" si="8"/>
        <v>-7500</v>
      </c>
      <c r="J45" s="35">
        <f t="shared" si="9"/>
        <v>-22500</v>
      </c>
    </row>
    <row r="46" spans="1:10" x14ac:dyDescent="0.25">
      <c r="A46" s="16">
        <v>7</v>
      </c>
      <c r="B46" s="17" t="s">
        <v>99</v>
      </c>
      <c r="C46" s="18">
        <v>0.5</v>
      </c>
      <c r="D46" s="19">
        <f t="shared" si="7"/>
        <v>122700</v>
      </c>
      <c r="E46" s="19">
        <f t="shared" si="5"/>
        <v>61350</v>
      </c>
      <c r="F46" s="18">
        <v>0.5</v>
      </c>
      <c r="G46" s="19">
        <v>115200</v>
      </c>
      <c r="H46" s="19">
        <f t="shared" si="6"/>
        <v>57600</v>
      </c>
      <c r="I46" s="35">
        <f t="shared" si="8"/>
        <v>-7500</v>
      </c>
      <c r="J46" s="35">
        <f t="shared" si="9"/>
        <v>-3750</v>
      </c>
    </row>
    <row r="47" spans="1:10" x14ac:dyDescent="0.25">
      <c r="A47" s="16">
        <v>8</v>
      </c>
      <c r="B47" s="17" t="s">
        <v>100</v>
      </c>
      <c r="C47" s="18">
        <v>0.5</v>
      </c>
      <c r="D47" s="19">
        <f t="shared" si="7"/>
        <v>122700</v>
      </c>
      <c r="E47" s="19">
        <f t="shared" si="5"/>
        <v>61350</v>
      </c>
      <c r="F47" s="18">
        <v>0.5</v>
      </c>
      <c r="G47" s="19">
        <v>115200</v>
      </c>
      <c r="H47" s="19">
        <f t="shared" si="6"/>
        <v>57600</v>
      </c>
      <c r="I47" s="35">
        <f t="shared" si="8"/>
        <v>-7500</v>
      </c>
      <c r="J47" s="35">
        <f t="shared" si="9"/>
        <v>-3750</v>
      </c>
    </row>
    <row r="48" spans="1:10" x14ac:dyDescent="0.25">
      <c r="A48" s="16">
        <v>9</v>
      </c>
      <c r="B48" s="17" t="s">
        <v>101</v>
      </c>
      <c r="C48" s="52">
        <v>0.75</v>
      </c>
      <c r="D48" s="19">
        <f t="shared" si="7"/>
        <v>122700</v>
      </c>
      <c r="E48" s="19">
        <f t="shared" si="5"/>
        <v>92025</v>
      </c>
      <c r="F48" s="52">
        <v>0.75</v>
      </c>
      <c r="G48" s="19">
        <v>115200</v>
      </c>
      <c r="H48" s="19">
        <f t="shared" si="6"/>
        <v>86400</v>
      </c>
      <c r="I48" s="35">
        <f t="shared" si="8"/>
        <v>-7500</v>
      </c>
      <c r="J48" s="35">
        <f t="shared" si="9"/>
        <v>-5625</v>
      </c>
    </row>
    <row r="49" spans="1:11" x14ac:dyDescent="0.25">
      <c r="A49" s="16">
        <v>10</v>
      </c>
      <c r="B49" s="17" t="s">
        <v>102</v>
      </c>
      <c r="C49" s="18">
        <v>0.5</v>
      </c>
      <c r="D49" s="19">
        <f t="shared" si="7"/>
        <v>122700</v>
      </c>
      <c r="E49" s="19">
        <f t="shared" si="5"/>
        <v>61350</v>
      </c>
      <c r="F49" s="18">
        <v>0.5</v>
      </c>
      <c r="G49" s="19">
        <v>115200</v>
      </c>
      <c r="H49" s="19">
        <f t="shared" si="6"/>
        <v>57600</v>
      </c>
      <c r="I49" s="35">
        <f t="shared" si="8"/>
        <v>-7500</v>
      </c>
      <c r="J49" s="35">
        <f t="shared" si="9"/>
        <v>-3750</v>
      </c>
    </row>
    <row r="50" spans="1:11" x14ac:dyDescent="0.25">
      <c r="A50" s="16">
        <v>11</v>
      </c>
      <c r="B50" s="17" t="s">
        <v>90</v>
      </c>
      <c r="C50" s="18">
        <v>1</v>
      </c>
      <c r="D50" s="19">
        <f t="shared" si="7"/>
        <v>112500</v>
      </c>
      <c r="E50" s="19">
        <f t="shared" si="5"/>
        <v>112500</v>
      </c>
      <c r="F50" s="18">
        <v>1</v>
      </c>
      <c r="G50" s="19">
        <v>105000</v>
      </c>
      <c r="H50" s="19">
        <f t="shared" si="6"/>
        <v>105000</v>
      </c>
      <c r="I50" s="35">
        <f t="shared" si="8"/>
        <v>-7500</v>
      </c>
      <c r="J50" s="35">
        <f t="shared" si="9"/>
        <v>-7500</v>
      </c>
    </row>
    <row r="51" spans="1:11" x14ac:dyDescent="0.25">
      <c r="A51" s="16">
        <v>12</v>
      </c>
      <c r="B51" s="17" t="s">
        <v>61</v>
      </c>
      <c r="C51" s="18">
        <v>0.5</v>
      </c>
      <c r="D51" s="19">
        <v>160000</v>
      </c>
      <c r="E51" s="19">
        <f t="shared" si="5"/>
        <v>80000</v>
      </c>
      <c r="F51" s="18">
        <v>0.5</v>
      </c>
      <c r="G51" s="19">
        <v>160000</v>
      </c>
      <c r="H51" s="19">
        <f t="shared" si="6"/>
        <v>80000</v>
      </c>
      <c r="I51" s="35">
        <f t="shared" si="8"/>
        <v>0</v>
      </c>
      <c r="J51" s="35">
        <f t="shared" si="9"/>
        <v>0</v>
      </c>
    </row>
    <row r="52" spans="1:11" x14ac:dyDescent="0.25">
      <c r="A52" s="16">
        <v>13</v>
      </c>
      <c r="B52" s="17" t="s">
        <v>103</v>
      </c>
      <c r="C52" s="18">
        <v>1</v>
      </c>
      <c r="D52" s="19">
        <f t="shared" ref="D52:D57" si="10">+D25</f>
        <v>115500</v>
      </c>
      <c r="E52" s="19">
        <f t="shared" si="5"/>
        <v>115500</v>
      </c>
      <c r="F52" s="18">
        <v>1</v>
      </c>
      <c r="G52" s="19">
        <v>108000</v>
      </c>
      <c r="H52" s="19">
        <f t="shared" si="6"/>
        <v>108000</v>
      </c>
      <c r="I52" s="35">
        <f t="shared" si="8"/>
        <v>-7500</v>
      </c>
      <c r="J52" s="35">
        <f t="shared" si="9"/>
        <v>-7500</v>
      </c>
    </row>
    <row r="53" spans="1:11" x14ac:dyDescent="0.25">
      <c r="A53" s="16">
        <v>14</v>
      </c>
      <c r="B53" s="17" t="s">
        <v>104</v>
      </c>
      <c r="C53" s="18">
        <v>0.5</v>
      </c>
      <c r="D53" s="19">
        <f t="shared" si="10"/>
        <v>112500</v>
      </c>
      <c r="E53" s="19">
        <f t="shared" si="5"/>
        <v>56250</v>
      </c>
      <c r="F53" s="18">
        <v>0.5</v>
      </c>
      <c r="G53" s="19">
        <v>105000</v>
      </c>
      <c r="H53" s="19">
        <f t="shared" si="6"/>
        <v>52500</v>
      </c>
      <c r="I53" s="35">
        <f t="shared" si="8"/>
        <v>-7500</v>
      </c>
      <c r="J53" s="35">
        <f t="shared" si="9"/>
        <v>-3750</v>
      </c>
    </row>
    <row r="54" spans="1:11" x14ac:dyDescent="0.25">
      <c r="A54" s="16">
        <v>15</v>
      </c>
      <c r="B54" s="17" t="s">
        <v>91</v>
      </c>
      <c r="C54" s="18">
        <v>0.5</v>
      </c>
      <c r="D54" s="19">
        <f t="shared" si="10"/>
        <v>112500</v>
      </c>
      <c r="E54" s="19">
        <f t="shared" si="5"/>
        <v>56250</v>
      </c>
      <c r="F54" s="18">
        <v>0.5</v>
      </c>
      <c r="G54" s="19">
        <v>105000</v>
      </c>
      <c r="H54" s="19">
        <f t="shared" si="6"/>
        <v>52500</v>
      </c>
      <c r="I54" s="35">
        <f t="shared" si="8"/>
        <v>-7500</v>
      </c>
      <c r="J54" s="35">
        <f t="shared" si="9"/>
        <v>-3750</v>
      </c>
    </row>
    <row r="55" spans="1:11" x14ac:dyDescent="0.25">
      <c r="A55" s="16">
        <v>16</v>
      </c>
      <c r="B55" s="17" t="s">
        <v>105</v>
      </c>
      <c r="C55" s="18">
        <v>1</v>
      </c>
      <c r="D55" s="19">
        <f t="shared" si="10"/>
        <v>112500</v>
      </c>
      <c r="E55" s="19">
        <f t="shared" si="5"/>
        <v>112500</v>
      </c>
      <c r="F55" s="18">
        <v>1</v>
      </c>
      <c r="G55" s="19">
        <v>105000</v>
      </c>
      <c r="H55" s="19">
        <f t="shared" si="6"/>
        <v>105000</v>
      </c>
      <c r="I55" s="35">
        <f t="shared" si="8"/>
        <v>-7500</v>
      </c>
      <c r="J55" s="35">
        <f t="shared" si="9"/>
        <v>-7500</v>
      </c>
    </row>
    <row r="56" spans="1:11" x14ac:dyDescent="0.25">
      <c r="A56" s="16">
        <v>17</v>
      </c>
      <c r="B56" s="17" t="s">
        <v>106</v>
      </c>
      <c r="C56" s="18">
        <v>0.5</v>
      </c>
      <c r="D56" s="19">
        <f t="shared" si="10"/>
        <v>112500</v>
      </c>
      <c r="E56" s="19">
        <f t="shared" si="5"/>
        <v>56250</v>
      </c>
      <c r="F56" s="18">
        <v>0.5</v>
      </c>
      <c r="G56" s="19">
        <v>105000</v>
      </c>
      <c r="H56" s="19">
        <f t="shared" si="6"/>
        <v>52500</v>
      </c>
      <c r="I56" s="35">
        <f t="shared" si="8"/>
        <v>-7500</v>
      </c>
      <c r="J56" s="35">
        <f t="shared" si="9"/>
        <v>-3750</v>
      </c>
    </row>
    <row r="57" spans="1:11" x14ac:dyDescent="0.25">
      <c r="A57" s="16">
        <v>18</v>
      </c>
      <c r="B57" s="17" t="s">
        <v>56</v>
      </c>
      <c r="C57" s="18">
        <v>0.5</v>
      </c>
      <c r="D57" s="19">
        <f t="shared" si="10"/>
        <v>112500</v>
      </c>
      <c r="E57" s="19">
        <f t="shared" si="5"/>
        <v>56250</v>
      </c>
      <c r="F57" s="18">
        <v>0.5</v>
      </c>
      <c r="G57" s="19">
        <v>105000</v>
      </c>
      <c r="H57" s="19">
        <f t="shared" si="6"/>
        <v>52500</v>
      </c>
      <c r="I57" s="35">
        <f t="shared" si="8"/>
        <v>-7500</v>
      </c>
      <c r="J57" s="35">
        <f t="shared" si="9"/>
        <v>-3750</v>
      </c>
    </row>
    <row r="58" spans="1:11" x14ac:dyDescent="0.25">
      <c r="A58" s="16">
        <v>19</v>
      </c>
      <c r="B58" s="17" t="s">
        <v>107</v>
      </c>
      <c r="C58" s="18">
        <v>1</v>
      </c>
      <c r="D58" s="19">
        <f>+D32</f>
        <v>112500</v>
      </c>
      <c r="E58" s="19">
        <f>C58*D58</f>
        <v>112500</v>
      </c>
      <c r="F58" s="18">
        <v>1</v>
      </c>
      <c r="G58" s="19">
        <v>105000</v>
      </c>
      <c r="H58" s="19">
        <f>F58*G58</f>
        <v>105000</v>
      </c>
      <c r="I58" s="35">
        <f t="shared" si="8"/>
        <v>-7500</v>
      </c>
      <c r="J58" s="35">
        <f t="shared" si="9"/>
        <v>-7500</v>
      </c>
    </row>
    <row r="59" spans="1:11" x14ac:dyDescent="0.25">
      <c r="A59" s="22"/>
      <c r="B59" s="22" t="s">
        <v>13</v>
      </c>
      <c r="C59" s="23">
        <f>SUM(C42:C58)</f>
        <v>16.509999999999998</v>
      </c>
      <c r="D59" s="24"/>
      <c r="E59" s="24">
        <f>SUM(E42:E58)</f>
        <v>1989277</v>
      </c>
      <c r="F59" s="23">
        <f t="shared" ref="F59:J59" si="11">SUM(F42:F58)</f>
        <v>16.509999999999998</v>
      </c>
      <c r="G59" s="24">
        <f t="shared" si="11"/>
        <v>1964200</v>
      </c>
      <c r="H59" s="24">
        <f t="shared" si="11"/>
        <v>1872952</v>
      </c>
      <c r="I59" s="24">
        <f t="shared" si="11"/>
        <v>-112500</v>
      </c>
      <c r="J59" s="24">
        <f t="shared" si="11"/>
        <v>-116325</v>
      </c>
      <c r="K59" s="148" t="s">
        <v>133</v>
      </c>
    </row>
    <row r="60" spans="1:11" x14ac:dyDescent="0.25">
      <c r="A60" s="186"/>
      <c r="B60" s="186"/>
      <c r="C60" s="186"/>
      <c r="D60" s="186"/>
      <c r="E60" s="186"/>
      <c r="H60" s="3">
        <f>+H59+H33</f>
        <v>4974388</v>
      </c>
    </row>
    <row r="61" spans="1:11" x14ac:dyDescent="0.25">
      <c r="E61" s="3"/>
      <c r="F61" s="186"/>
      <c r="G61" s="186"/>
    </row>
    <row r="62" spans="1:11" x14ac:dyDescent="0.25">
      <c r="E62" s="3"/>
    </row>
    <row r="63" spans="1:11" x14ac:dyDescent="0.25">
      <c r="E63" s="3"/>
    </row>
    <row r="64" spans="1:11" x14ac:dyDescent="0.25">
      <c r="E64" s="3"/>
    </row>
    <row r="65" spans="5:5" x14ac:dyDescent="0.25">
      <c r="E65" s="3"/>
    </row>
    <row r="66" spans="5:5" x14ac:dyDescent="0.25">
      <c r="E66" s="3"/>
    </row>
  </sheetData>
  <mergeCells count="11">
    <mergeCell ref="F61:G61"/>
    <mergeCell ref="A9:E9"/>
    <mergeCell ref="A7:E7"/>
    <mergeCell ref="B1:J1"/>
    <mergeCell ref="C2:E3"/>
    <mergeCell ref="B35:E35"/>
    <mergeCell ref="A60:E60"/>
    <mergeCell ref="A36:E36"/>
    <mergeCell ref="A38:E38"/>
    <mergeCell ref="B4:J4"/>
    <mergeCell ref="C5:E6"/>
  </mergeCells>
  <pageMargins left="0.39370078740157483" right="0" top="0" bottom="0" header="0.31496062992125984" footer="0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5"/>
  <sheetViews>
    <sheetView zoomScaleNormal="100" workbookViewId="0">
      <selection activeCell="C2" sqref="C2:E3"/>
    </sheetView>
  </sheetViews>
  <sheetFormatPr defaultColWidth="8.85546875" defaultRowHeight="16.5" x14ac:dyDescent="0.25"/>
  <cols>
    <col min="1" max="1" width="6.7109375" style="38" customWidth="1"/>
    <col min="2" max="2" width="52" style="39" customWidth="1"/>
    <col min="3" max="3" width="11.140625" style="39" customWidth="1"/>
    <col min="4" max="4" width="17.7109375" style="38" customWidth="1"/>
    <col min="5" max="5" width="17.5703125" style="38" customWidth="1"/>
    <col min="6" max="6" width="9" style="38" hidden="1" customWidth="1"/>
    <col min="7" max="7" width="14.42578125" style="38" hidden="1" customWidth="1"/>
    <col min="8" max="8" width="14.140625" style="40" hidden="1" customWidth="1"/>
    <col min="9" max="9" width="11.7109375" style="41" hidden="1" customWidth="1"/>
    <col min="10" max="10" width="15.42578125" style="41" hidden="1" customWidth="1"/>
    <col min="11" max="11" width="18" style="41" customWidth="1"/>
    <col min="12" max="12" width="18.7109375" style="41" customWidth="1"/>
    <col min="13" max="256" width="8.85546875" style="38"/>
    <col min="257" max="257" width="6.7109375" style="38" customWidth="1"/>
    <col min="258" max="258" width="43.5703125" style="38" customWidth="1"/>
    <col min="259" max="259" width="16.5703125" style="38" bestFit="1" customWidth="1"/>
    <col min="260" max="260" width="17.7109375" style="38" customWidth="1"/>
    <col min="261" max="261" width="18.28515625" style="38" customWidth="1"/>
    <col min="262" max="262" width="18.85546875" style="38" customWidth="1"/>
    <col min="263" max="263" width="14.42578125" style="38" customWidth="1"/>
    <col min="264" max="264" width="21.85546875" style="38" customWidth="1"/>
    <col min="265" max="265" width="13.5703125" style="38" customWidth="1"/>
    <col min="266" max="266" width="20.140625" style="38" customWidth="1"/>
    <col min="267" max="267" width="15.42578125" style="38" customWidth="1"/>
    <col min="268" max="268" width="18.7109375" style="38" customWidth="1"/>
    <col min="269" max="512" width="8.85546875" style="38"/>
    <col min="513" max="513" width="6.7109375" style="38" customWidth="1"/>
    <col min="514" max="514" width="43.5703125" style="38" customWidth="1"/>
    <col min="515" max="515" width="16.5703125" style="38" bestFit="1" customWidth="1"/>
    <col min="516" max="516" width="17.7109375" style="38" customWidth="1"/>
    <col min="517" max="517" width="18.28515625" style="38" customWidth="1"/>
    <col min="518" max="518" width="18.85546875" style="38" customWidth="1"/>
    <col min="519" max="519" width="14.42578125" style="38" customWidth="1"/>
    <col min="520" max="520" width="21.85546875" style="38" customWidth="1"/>
    <col min="521" max="521" width="13.5703125" style="38" customWidth="1"/>
    <col min="522" max="522" width="20.140625" style="38" customWidth="1"/>
    <col min="523" max="523" width="15.42578125" style="38" customWidth="1"/>
    <col min="524" max="524" width="18.7109375" style="38" customWidth="1"/>
    <col min="525" max="768" width="8.85546875" style="38"/>
    <col min="769" max="769" width="6.7109375" style="38" customWidth="1"/>
    <col min="770" max="770" width="43.5703125" style="38" customWidth="1"/>
    <col min="771" max="771" width="16.5703125" style="38" bestFit="1" customWidth="1"/>
    <col min="772" max="772" width="17.7109375" style="38" customWidth="1"/>
    <col min="773" max="773" width="18.28515625" style="38" customWidth="1"/>
    <col min="774" max="774" width="18.85546875" style="38" customWidth="1"/>
    <col min="775" max="775" width="14.42578125" style="38" customWidth="1"/>
    <col min="776" max="776" width="21.85546875" style="38" customWidth="1"/>
    <col min="777" max="777" width="13.5703125" style="38" customWidth="1"/>
    <col min="778" max="778" width="20.140625" style="38" customWidth="1"/>
    <col min="779" max="779" width="15.42578125" style="38" customWidth="1"/>
    <col min="780" max="780" width="18.7109375" style="38" customWidth="1"/>
    <col min="781" max="1024" width="8.85546875" style="38"/>
    <col min="1025" max="1025" width="6.7109375" style="38" customWidth="1"/>
    <col min="1026" max="1026" width="43.5703125" style="38" customWidth="1"/>
    <col min="1027" max="1027" width="16.5703125" style="38" bestFit="1" customWidth="1"/>
    <col min="1028" max="1028" width="17.7109375" style="38" customWidth="1"/>
    <col min="1029" max="1029" width="18.28515625" style="38" customWidth="1"/>
    <col min="1030" max="1030" width="18.85546875" style="38" customWidth="1"/>
    <col min="1031" max="1031" width="14.42578125" style="38" customWidth="1"/>
    <col min="1032" max="1032" width="21.85546875" style="38" customWidth="1"/>
    <col min="1033" max="1033" width="13.5703125" style="38" customWidth="1"/>
    <col min="1034" max="1034" width="20.140625" style="38" customWidth="1"/>
    <col min="1035" max="1035" width="15.42578125" style="38" customWidth="1"/>
    <col min="1036" max="1036" width="18.7109375" style="38" customWidth="1"/>
    <col min="1037" max="1280" width="8.85546875" style="38"/>
    <col min="1281" max="1281" width="6.7109375" style="38" customWidth="1"/>
    <col min="1282" max="1282" width="43.5703125" style="38" customWidth="1"/>
    <col min="1283" max="1283" width="16.5703125" style="38" bestFit="1" customWidth="1"/>
    <col min="1284" max="1284" width="17.7109375" style="38" customWidth="1"/>
    <col min="1285" max="1285" width="18.28515625" style="38" customWidth="1"/>
    <col min="1286" max="1286" width="18.85546875" style="38" customWidth="1"/>
    <col min="1287" max="1287" width="14.42578125" style="38" customWidth="1"/>
    <col min="1288" max="1288" width="21.85546875" style="38" customWidth="1"/>
    <col min="1289" max="1289" width="13.5703125" style="38" customWidth="1"/>
    <col min="1290" max="1290" width="20.140625" style="38" customWidth="1"/>
    <col min="1291" max="1291" width="15.42578125" style="38" customWidth="1"/>
    <col min="1292" max="1292" width="18.7109375" style="38" customWidth="1"/>
    <col min="1293" max="1536" width="8.85546875" style="38"/>
    <col min="1537" max="1537" width="6.7109375" style="38" customWidth="1"/>
    <col min="1538" max="1538" width="43.5703125" style="38" customWidth="1"/>
    <col min="1539" max="1539" width="16.5703125" style="38" bestFit="1" customWidth="1"/>
    <col min="1540" max="1540" width="17.7109375" style="38" customWidth="1"/>
    <col min="1541" max="1541" width="18.28515625" style="38" customWidth="1"/>
    <col min="1542" max="1542" width="18.85546875" style="38" customWidth="1"/>
    <col min="1543" max="1543" width="14.42578125" style="38" customWidth="1"/>
    <col min="1544" max="1544" width="21.85546875" style="38" customWidth="1"/>
    <col min="1545" max="1545" width="13.5703125" style="38" customWidth="1"/>
    <col min="1546" max="1546" width="20.140625" style="38" customWidth="1"/>
    <col min="1547" max="1547" width="15.42578125" style="38" customWidth="1"/>
    <col min="1548" max="1548" width="18.7109375" style="38" customWidth="1"/>
    <col min="1549" max="1792" width="8.85546875" style="38"/>
    <col min="1793" max="1793" width="6.7109375" style="38" customWidth="1"/>
    <col min="1794" max="1794" width="43.5703125" style="38" customWidth="1"/>
    <col min="1795" max="1795" width="16.5703125" style="38" bestFit="1" customWidth="1"/>
    <col min="1796" max="1796" width="17.7109375" style="38" customWidth="1"/>
    <col min="1797" max="1797" width="18.28515625" style="38" customWidth="1"/>
    <col min="1798" max="1798" width="18.85546875" style="38" customWidth="1"/>
    <col min="1799" max="1799" width="14.42578125" style="38" customWidth="1"/>
    <col min="1800" max="1800" width="21.85546875" style="38" customWidth="1"/>
    <col min="1801" max="1801" width="13.5703125" style="38" customWidth="1"/>
    <col min="1802" max="1802" width="20.140625" style="38" customWidth="1"/>
    <col min="1803" max="1803" width="15.42578125" style="38" customWidth="1"/>
    <col min="1804" max="1804" width="18.7109375" style="38" customWidth="1"/>
    <col min="1805" max="2048" width="8.85546875" style="38"/>
    <col min="2049" max="2049" width="6.7109375" style="38" customWidth="1"/>
    <col min="2050" max="2050" width="43.5703125" style="38" customWidth="1"/>
    <col min="2051" max="2051" width="16.5703125" style="38" bestFit="1" customWidth="1"/>
    <col min="2052" max="2052" width="17.7109375" style="38" customWidth="1"/>
    <col min="2053" max="2053" width="18.28515625" style="38" customWidth="1"/>
    <col min="2054" max="2054" width="18.85546875" style="38" customWidth="1"/>
    <col min="2055" max="2055" width="14.42578125" style="38" customWidth="1"/>
    <col min="2056" max="2056" width="21.85546875" style="38" customWidth="1"/>
    <col min="2057" max="2057" width="13.5703125" style="38" customWidth="1"/>
    <col min="2058" max="2058" width="20.140625" style="38" customWidth="1"/>
    <col min="2059" max="2059" width="15.42578125" style="38" customWidth="1"/>
    <col min="2060" max="2060" width="18.7109375" style="38" customWidth="1"/>
    <col min="2061" max="2304" width="8.85546875" style="38"/>
    <col min="2305" max="2305" width="6.7109375" style="38" customWidth="1"/>
    <col min="2306" max="2306" width="43.5703125" style="38" customWidth="1"/>
    <col min="2307" max="2307" width="16.5703125" style="38" bestFit="1" customWidth="1"/>
    <col min="2308" max="2308" width="17.7109375" style="38" customWidth="1"/>
    <col min="2309" max="2309" width="18.28515625" style="38" customWidth="1"/>
    <col min="2310" max="2310" width="18.85546875" style="38" customWidth="1"/>
    <col min="2311" max="2311" width="14.42578125" style="38" customWidth="1"/>
    <col min="2312" max="2312" width="21.85546875" style="38" customWidth="1"/>
    <col min="2313" max="2313" width="13.5703125" style="38" customWidth="1"/>
    <col min="2314" max="2314" width="20.140625" style="38" customWidth="1"/>
    <col min="2315" max="2315" width="15.42578125" style="38" customWidth="1"/>
    <col min="2316" max="2316" width="18.7109375" style="38" customWidth="1"/>
    <col min="2317" max="2560" width="8.85546875" style="38"/>
    <col min="2561" max="2561" width="6.7109375" style="38" customWidth="1"/>
    <col min="2562" max="2562" width="43.5703125" style="38" customWidth="1"/>
    <col min="2563" max="2563" width="16.5703125" style="38" bestFit="1" customWidth="1"/>
    <col min="2564" max="2564" width="17.7109375" style="38" customWidth="1"/>
    <col min="2565" max="2565" width="18.28515625" style="38" customWidth="1"/>
    <col min="2566" max="2566" width="18.85546875" style="38" customWidth="1"/>
    <col min="2567" max="2567" width="14.42578125" style="38" customWidth="1"/>
    <col min="2568" max="2568" width="21.85546875" style="38" customWidth="1"/>
    <col min="2569" max="2569" width="13.5703125" style="38" customWidth="1"/>
    <col min="2570" max="2570" width="20.140625" style="38" customWidth="1"/>
    <col min="2571" max="2571" width="15.42578125" style="38" customWidth="1"/>
    <col min="2572" max="2572" width="18.7109375" style="38" customWidth="1"/>
    <col min="2573" max="2816" width="8.85546875" style="38"/>
    <col min="2817" max="2817" width="6.7109375" style="38" customWidth="1"/>
    <col min="2818" max="2818" width="43.5703125" style="38" customWidth="1"/>
    <col min="2819" max="2819" width="16.5703125" style="38" bestFit="1" customWidth="1"/>
    <col min="2820" max="2820" width="17.7109375" style="38" customWidth="1"/>
    <col min="2821" max="2821" width="18.28515625" style="38" customWidth="1"/>
    <col min="2822" max="2822" width="18.85546875" style="38" customWidth="1"/>
    <col min="2823" max="2823" width="14.42578125" style="38" customWidth="1"/>
    <col min="2824" max="2824" width="21.85546875" style="38" customWidth="1"/>
    <col min="2825" max="2825" width="13.5703125" style="38" customWidth="1"/>
    <col min="2826" max="2826" width="20.140625" style="38" customWidth="1"/>
    <col min="2827" max="2827" width="15.42578125" style="38" customWidth="1"/>
    <col min="2828" max="2828" width="18.7109375" style="38" customWidth="1"/>
    <col min="2829" max="3072" width="8.85546875" style="38"/>
    <col min="3073" max="3073" width="6.7109375" style="38" customWidth="1"/>
    <col min="3074" max="3074" width="43.5703125" style="38" customWidth="1"/>
    <col min="3075" max="3075" width="16.5703125" style="38" bestFit="1" customWidth="1"/>
    <col min="3076" max="3076" width="17.7109375" style="38" customWidth="1"/>
    <col min="3077" max="3077" width="18.28515625" style="38" customWidth="1"/>
    <col min="3078" max="3078" width="18.85546875" style="38" customWidth="1"/>
    <col min="3079" max="3079" width="14.42578125" style="38" customWidth="1"/>
    <col min="3080" max="3080" width="21.85546875" style="38" customWidth="1"/>
    <col min="3081" max="3081" width="13.5703125" style="38" customWidth="1"/>
    <col min="3082" max="3082" width="20.140625" style="38" customWidth="1"/>
    <col min="3083" max="3083" width="15.42578125" style="38" customWidth="1"/>
    <col min="3084" max="3084" width="18.7109375" style="38" customWidth="1"/>
    <col min="3085" max="3328" width="8.85546875" style="38"/>
    <col min="3329" max="3329" width="6.7109375" style="38" customWidth="1"/>
    <col min="3330" max="3330" width="43.5703125" style="38" customWidth="1"/>
    <col min="3331" max="3331" width="16.5703125" style="38" bestFit="1" customWidth="1"/>
    <col min="3332" max="3332" width="17.7109375" style="38" customWidth="1"/>
    <col min="3333" max="3333" width="18.28515625" style="38" customWidth="1"/>
    <col min="3334" max="3334" width="18.85546875" style="38" customWidth="1"/>
    <col min="3335" max="3335" width="14.42578125" style="38" customWidth="1"/>
    <col min="3336" max="3336" width="21.85546875" style="38" customWidth="1"/>
    <col min="3337" max="3337" width="13.5703125" style="38" customWidth="1"/>
    <col min="3338" max="3338" width="20.140625" style="38" customWidth="1"/>
    <col min="3339" max="3339" width="15.42578125" style="38" customWidth="1"/>
    <col min="3340" max="3340" width="18.7109375" style="38" customWidth="1"/>
    <col min="3341" max="3584" width="8.85546875" style="38"/>
    <col min="3585" max="3585" width="6.7109375" style="38" customWidth="1"/>
    <col min="3586" max="3586" width="43.5703125" style="38" customWidth="1"/>
    <col min="3587" max="3587" width="16.5703125" style="38" bestFit="1" customWidth="1"/>
    <col min="3588" max="3588" width="17.7109375" style="38" customWidth="1"/>
    <col min="3589" max="3589" width="18.28515625" style="38" customWidth="1"/>
    <col min="3590" max="3590" width="18.85546875" style="38" customWidth="1"/>
    <col min="3591" max="3591" width="14.42578125" style="38" customWidth="1"/>
    <col min="3592" max="3592" width="21.85546875" style="38" customWidth="1"/>
    <col min="3593" max="3593" width="13.5703125" style="38" customWidth="1"/>
    <col min="3594" max="3594" width="20.140625" style="38" customWidth="1"/>
    <col min="3595" max="3595" width="15.42578125" style="38" customWidth="1"/>
    <col min="3596" max="3596" width="18.7109375" style="38" customWidth="1"/>
    <col min="3597" max="3840" width="8.85546875" style="38"/>
    <col min="3841" max="3841" width="6.7109375" style="38" customWidth="1"/>
    <col min="3842" max="3842" width="43.5703125" style="38" customWidth="1"/>
    <col min="3843" max="3843" width="16.5703125" style="38" bestFit="1" customWidth="1"/>
    <col min="3844" max="3844" width="17.7109375" style="38" customWidth="1"/>
    <col min="3845" max="3845" width="18.28515625" style="38" customWidth="1"/>
    <col min="3846" max="3846" width="18.85546875" style="38" customWidth="1"/>
    <col min="3847" max="3847" width="14.42578125" style="38" customWidth="1"/>
    <col min="3848" max="3848" width="21.85546875" style="38" customWidth="1"/>
    <col min="3849" max="3849" width="13.5703125" style="38" customWidth="1"/>
    <col min="3850" max="3850" width="20.140625" style="38" customWidth="1"/>
    <col min="3851" max="3851" width="15.42578125" style="38" customWidth="1"/>
    <col min="3852" max="3852" width="18.7109375" style="38" customWidth="1"/>
    <col min="3853" max="4096" width="8.85546875" style="38"/>
    <col min="4097" max="4097" width="6.7109375" style="38" customWidth="1"/>
    <col min="4098" max="4098" width="43.5703125" style="38" customWidth="1"/>
    <col min="4099" max="4099" width="16.5703125" style="38" bestFit="1" customWidth="1"/>
    <col min="4100" max="4100" width="17.7109375" style="38" customWidth="1"/>
    <col min="4101" max="4101" width="18.28515625" style="38" customWidth="1"/>
    <col min="4102" max="4102" width="18.85546875" style="38" customWidth="1"/>
    <col min="4103" max="4103" width="14.42578125" style="38" customWidth="1"/>
    <col min="4104" max="4104" width="21.85546875" style="38" customWidth="1"/>
    <col min="4105" max="4105" width="13.5703125" style="38" customWidth="1"/>
    <col min="4106" max="4106" width="20.140625" style="38" customWidth="1"/>
    <col min="4107" max="4107" width="15.42578125" style="38" customWidth="1"/>
    <col min="4108" max="4108" width="18.7109375" style="38" customWidth="1"/>
    <col min="4109" max="4352" width="8.85546875" style="38"/>
    <col min="4353" max="4353" width="6.7109375" style="38" customWidth="1"/>
    <col min="4354" max="4354" width="43.5703125" style="38" customWidth="1"/>
    <col min="4355" max="4355" width="16.5703125" style="38" bestFit="1" customWidth="1"/>
    <col min="4356" max="4356" width="17.7109375" style="38" customWidth="1"/>
    <col min="4357" max="4357" width="18.28515625" style="38" customWidth="1"/>
    <col min="4358" max="4358" width="18.85546875" style="38" customWidth="1"/>
    <col min="4359" max="4359" width="14.42578125" style="38" customWidth="1"/>
    <col min="4360" max="4360" width="21.85546875" style="38" customWidth="1"/>
    <col min="4361" max="4361" width="13.5703125" style="38" customWidth="1"/>
    <col min="4362" max="4362" width="20.140625" style="38" customWidth="1"/>
    <col min="4363" max="4363" width="15.42578125" style="38" customWidth="1"/>
    <col min="4364" max="4364" width="18.7109375" style="38" customWidth="1"/>
    <col min="4365" max="4608" width="8.85546875" style="38"/>
    <col min="4609" max="4609" width="6.7109375" style="38" customWidth="1"/>
    <col min="4610" max="4610" width="43.5703125" style="38" customWidth="1"/>
    <col min="4611" max="4611" width="16.5703125" style="38" bestFit="1" customWidth="1"/>
    <col min="4612" max="4612" width="17.7109375" style="38" customWidth="1"/>
    <col min="4613" max="4613" width="18.28515625" style="38" customWidth="1"/>
    <col min="4614" max="4614" width="18.85546875" style="38" customWidth="1"/>
    <col min="4615" max="4615" width="14.42578125" style="38" customWidth="1"/>
    <col min="4616" max="4616" width="21.85546875" style="38" customWidth="1"/>
    <col min="4617" max="4617" width="13.5703125" style="38" customWidth="1"/>
    <col min="4618" max="4618" width="20.140625" style="38" customWidth="1"/>
    <col min="4619" max="4619" width="15.42578125" style="38" customWidth="1"/>
    <col min="4620" max="4620" width="18.7109375" style="38" customWidth="1"/>
    <col min="4621" max="4864" width="8.85546875" style="38"/>
    <col min="4865" max="4865" width="6.7109375" style="38" customWidth="1"/>
    <col min="4866" max="4866" width="43.5703125" style="38" customWidth="1"/>
    <col min="4867" max="4867" width="16.5703125" style="38" bestFit="1" customWidth="1"/>
    <col min="4868" max="4868" width="17.7109375" style="38" customWidth="1"/>
    <col min="4869" max="4869" width="18.28515625" style="38" customWidth="1"/>
    <col min="4870" max="4870" width="18.85546875" style="38" customWidth="1"/>
    <col min="4871" max="4871" width="14.42578125" style="38" customWidth="1"/>
    <col min="4872" max="4872" width="21.85546875" style="38" customWidth="1"/>
    <col min="4873" max="4873" width="13.5703125" style="38" customWidth="1"/>
    <col min="4874" max="4874" width="20.140625" style="38" customWidth="1"/>
    <col min="4875" max="4875" width="15.42578125" style="38" customWidth="1"/>
    <col min="4876" max="4876" width="18.7109375" style="38" customWidth="1"/>
    <col min="4877" max="5120" width="8.85546875" style="38"/>
    <col min="5121" max="5121" width="6.7109375" style="38" customWidth="1"/>
    <col min="5122" max="5122" width="43.5703125" style="38" customWidth="1"/>
    <col min="5123" max="5123" width="16.5703125" style="38" bestFit="1" customWidth="1"/>
    <col min="5124" max="5124" width="17.7109375" style="38" customWidth="1"/>
    <col min="5125" max="5125" width="18.28515625" style="38" customWidth="1"/>
    <col min="5126" max="5126" width="18.85546875" style="38" customWidth="1"/>
    <col min="5127" max="5127" width="14.42578125" style="38" customWidth="1"/>
    <col min="5128" max="5128" width="21.85546875" style="38" customWidth="1"/>
    <col min="5129" max="5129" width="13.5703125" style="38" customWidth="1"/>
    <col min="5130" max="5130" width="20.140625" style="38" customWidth="1"/>
    <col min="5131" max="5131" width="15.42578125" style="38" customWidth="1"/>
    <col min="5132" max="5132" width="18.7109375" style="38" customWidth="1"/>
    <col min="5133" max="5376" width="8.85546875" style="38"/>
    <col min="5377" max="5377" width="6.7109375" style="38" customWidth="1"/>
    <col min="5378" max="5378" width="43.5703125" style="38" customWidth="1"/>
    <col min="5379" max="5379" width="16.5703125" style="38" bestFit="1" customWidth="1"/>
    <col min="5380" max="5380" width="17.7109375" style="38" customWidth="1"/>
    <col min="5381" max="5381" width="18.28515625" style="38" customWidth="1"/>
    <col min="5382" max="5382" width="18.85546875" style="38" customWidth="1"/>
    <col min="5383" max="5383" width="14.42578125" style="38" customWidth="1"/>
    <col min="5384" max="5384" width="21.85546875" style="38" customWidth="1"/>
    <col min="5385" max="5385" width="13.5703125" style="38" customWidth="1"/>
    <col min="5386" max="5386" width="20.140625" style="38" customWidth="1"/>
    <col min="5387" max="5387" width="15.42578125" style="38" customWidth="1"/>
    <col min="5388" max="5388" width="18.7109375" style="38" customWidth="1"/>
    <col min="5389" max="5632" width="8.85546875" style="38"/>
    <col min="5633" max="5633" width="6.7109375" style="38" customWidth="1"/>
    <col min="5634" max="5634" width="43.5703125" style="38" customWidth="1"/>
    <col min="5635" max="5635" width="16.5703125" style="38" bestFit="1" customWidth="1"/>
    <col min="5636" max="5636" width="17.7109375" style="38" customWidth="1"/>
    <col min="5637" max="5637" width="18.28515625" style="38" customWidth="1"/>
    <col min="5638" max="5638" width="18.85546875" style="38" customWidth="1"/>
    <col min="5639" max="5639" width="14.42578125" style="38" customWidth="1"/>
    <col min="5640" max="5640" width="21.85546875" style="38" customWidth="1"/>
    <col min="5641" max="5641" width="13.5703125" style="38" customWidth="1"/>
    <col min="5642" max="5642" width="20.140625" style="38" customWidth="1"/>
    <col min="5643" max="5643" width="15.42578125" style="38" customWidth="1"/>
    <col min="5644" max="5644" width="18.7109375" style="38" customWidth="1"/>
    <col min="5645" max="5888" width="8.85546875" style="38"/>
    <col min="5889" max="5889" width="6.7109375" style="38" customWidth="1"/>
    <col min="5890" max="5890" width="43.5703125" style="38" customWidth="1"/>
    <col min="5891" max="5891" width="16.5703125" style="38" bestFit="1" customWidth="1"/>
    <col min="5892" max="5892" width="17.7109375" style="38" customWidth="1"/>
    <col min="5893" max="5893" width="18.28515625" style="38" customWidth="1"/>
    <col min="5894" max="5894" width="18.85546875" style="38" customWidth="1"/>
    <col min="5895" max="5895" width="14.42578125" style="38" customWidth="1"/>
    <col min="5896" max="5896" width="21.85546875" style="38" customWidth="1"/>
    <col min="5897" max="5897" width="13.5703125" style="38" customWidth="1"/>
    <col min="5898" max="5898" width="20.140625" style="38" customWidth="1"/>
    <col min="5899" max="5899" width="15.42578125" style="38" customWidth="1"/>
    <col min="5900" max="5900" width="18.7109375" style="38" customWidth="1"/>
    <col min="5901" max="6144" width="8.85546875" style="38"/>
    <col min="6145" max="6145" width="6.7109375" style="38" customWidth="1"/>
    <col min="6146" max="6146" width="43.5703125" style="38" customWidth="1"/>
    <col min="6147" max="6147" width="16.5703125" style="38" bestFit="1" customWidth="1"/>
    <col min="6148" max="6148" width="17.7109375" style="38" customWidth="1"/>
    <col min="6149" max="6149" width="18.28515625" style="38" customWidth="1"/>
    <col min="6150" max="6150" width="18.85546875" style="38" customWidth="1"/>
    <col min="6151" max="6151" width="14.42578125" style="38" customWidth="1"/>
    <col min="6152" max="6152" width="21.85546875" style="38" customWidth="1"/>
    <col min="6153" max="6153" width="13.5703125" style="38" customWidth="1"/>
    <col min="6154" max="6154" width="20.140625" style="38" customWidth="1"/>
    <col min="6155" max="6155" width="15.42578125" style="38" customWidth="1"/>
    <col min="6156" max="6156" width="18.7109375" style="38" customWidth="1"/>
    <col min="6157" max="6400" width="8.85546875" style="38"/>
    <col min="6401" max="6401" width="6.7109375" style="38" customWidth="1"/>
    <col min="6402" max="6402" width="43.5703125" style="38" customWidth="1"/>
    <col min="6403" max="6403" width="16.5703125" style="38" bestFit="1" customWidth="1"/>
    <col min="6404" max="6404" width="17.7109375" style="38" customWidth="1"/>
    <col min="6405" max="6405" width="18.28515625" style="38" customWidth="1"/>
    <col min="6406" max="6406" width="18.85546875" style="38" customWidth="1"/>
    <col min="6407" max="6407" width="14.42578125" style="38" customWidth="1"/>
    <col min="6408" max="6408" width="21.85546875" style="38" customWidth="1"/>
    <col min="6409" max="6409" width="13.5703125" style="38" customWidth="1"/>
    <col min="6410" max="6410" width="20.140625" style="38" customWidth="1"/>
    <col min="6411" max="6411" width="15.42578125" style="38" customWidth="1"/>
    <col min="6412" max="6412" width="18.7109375" style="38" customWidth="1"/>
    <col min="6413" max="6656" width="8.85546875" style="38"/>
    <col min="6657" max="6657" width="6.7109375" style="38" customWidth="1"/>
    <col min="6658" max="6658" width="43.5703125" style="38" customWidth="1"/>
    <col min="6659" max="6659" width="16.5703125" style="38" bestFit="1" customWidth="1"/>
    <col min="6660" max="6660" width="17.7109375" style="38" customWidth="1"/>
    <col min="6661" max="6661" width="18.28515625" style="38" customWidth="1"/>
    <col min="6662" max="6662" width="18.85546875" style="38" customWidth="1"/>
    <col min="6663" max="6663" width="14.42578125" style="38" customWidth="1"/>
    <col min="6664" max="6664" width="21.85546875" style="38" customWidth="1"/>
    <col min="6665" max="6665" width="13.5703125" style="38" customWidth="1"/>
    <col min="6666" max="6666" width="20.140625" style="38" customWidth="1"/>
    <col min="6667" max="6667" width="15.42578125" style="38" customWidth="1"/>
    <col min="6668" max="6668" width="18.7109375" style="38" customWidth="1"/>
    <col min="6669" max="6912" width="8.85546875" style="38"/>
    <col min="6913" max="6913" width="6.7109375" style="38" customWidth="1"/>
    <col min="6914" max="6914" width="43.5703125" style="38" customWidth="1"/>
    <col min="6915" max="6915" width="16.5703125" style="38" bestFit="1" customWidth="1"/>
    <col min="6916" max="6916" width="17.7109375" style="38" customWidth="1"/>
    <col min="6917" max="6917" width="18.28515625" style="38" customWidth="1"/>
    <col min="6918" max="6918" width="18.85546875" style="38" customWidth="1"/>
    <col min="6919" max="6919" width="14.42578125" style="38" customWidth="1"/>
    <col min="6920" max="6920" width="21.85546875" style="38" customWidth="1"/>
    <col min="6921" max="6921" width="13.5703125" style="38" customWidth="1"/>
    <col min="6922" max="6922" width="20.140625" style="38" customWidth="1"/>
    <col min="6923" max="6923" width="15.42578125" style="38" customWidth="1"/>
    <col min="6924" max="6924" width="18.7109375" style="38" customWidth="1"/>
    <col min="6925" max="7168" width="8.85546875" style="38"/>
    <col min="7169" max="7169" width="6.7109375" style="38" customWidth="1"/>
    <col min="7170" max="7170" width="43.5703125" style="38" customWidth="1"/>
    <col min="7171" max="7171" width="16.5703125" style="38" bestFit="1" customWidth="1"/>
    <col min="7172" max="7172" width="17.7109375" style="38" customWidth="1"/>
    <col min="7173" max="7173" width="18.28515625" style="38" customWidth="1"/>
    <col min="7174" max="7174" width="18.85546875" style="38" customWidth="1"/>
    <col min="7175" max="7175" width="14.42578125" style="38" customWidth="1"/>
    <col min="7176" max="7176" width="21.85546875" style="38" customWidth="1"/>
    <col min="7177" max="7177" width="13.5703125" style="38" customWidth="1"/>
    <col min="7178" max="7178" width="20.140625" style="38" customWidth="1"/>
    <col min="7179" max="7179" width="15.42578125" style="38" customWidth="1"/>
    <col min="7180" max="7180" width="18.7109375" style="38" customWidth="1"/>
    <col min="7181" max="7424" width="8.85546875" style="38"/>
    <col min="7425" max="7425" width="6.7109375" style="38" customWidth="1"/>
    <col min="7426" max="7426" width="43.5703125" style="38" customWidth="1"/>
    <col min="7427" max="7427" width="16.5703125" style="38" bestFit="1" customWidth="1"/>
    <col min="7428" max="7428" width="17.7109375" style="38" customWidth="1"/>
    <col min="7429" max="7429" width="18.28515625" style="38" customWidth="1"/>
    <col min="7430" max="7430" width="18.85546875" style="38" customWidth="1"/>
    <col min="7431" max="7431" width="14.42578125" style="38" customWidth="1"/>
    <col min="7432" max="7432" width="21.85546875" style="38" customWidth="1"/>
    <col min="7433" max="7433" width="13.5703125" style="38" customWidth="1"/>
    <col min="7434" max="7434" width="20.140625" style="38" customWidth="1"/>
    <col min="7435" max="7435" width="15.42578125" style="38" customWidth="1"/>
    <col min="7436" max="7436" width="18.7109375" style="38" customWidth="1"/>
    <col min="7437" max="7680" width="8.85546875" style="38"/>
    <col min="7681" max="7681" width="6.7109375" style="38" customWidth="1"/>
    <col min="7682" max="7682" width="43.5703125" style="38" customWidth="1"/>
    <col min="7683" max="7683" width="16.5703125" style="38" bestFit="1" customWidth="1"/>
    <col min="7684" max="7684" width="17.7109375" style="38" customWidth="1"/>
    <col min="7685" max="7685" width="18.28515625" style="38" customWidth="1"/>
    <col min="7686" max="7686" width="18.85546875" style="38" customWidth="1"/>
    <col min="7687" max="7687" width="14.42578125" style="38" customWidth="1"/>
    <col min="7688" max="7688" width="21.85546875" style="38" customWidth="1"/>
    <col min="7689" max="7689" width="13.5703125" style="38" customWidth="1"/>
    <col min="7690" max="7690" width="20.140625" style="38" customWidth="1"/>
    <col min="7691" max="7691" width="15.42578125" style="38" customWidth="1"/>
    <col min="7692" max="7692" width="18.7109375" style="38" customWidth="1"/>
    <col min="7693" max="7936" width="8.85546875" style="38"/>
    <col min="7937" max="7937" width="6.7109375" style="38" customWidth="1"/>
    <col min="7938" max="7938" width="43.5703125" style="38" customWidth="1"/>
    <col min="7939" max="7939" width="16.5703125" style="38" bestFit="1" customWidth="1"/>
    <col min="7940" max="7940" width="17.7109375" style="38" customWidth="1"/>
    <col min="7941" max="7941" width="18.28515625" style="38" customWidth="1"/>
    <col min="7942" max="7942" width="18.85546875" style="38" customWidth="1"/>
    <col min="7943" max="7943" width="14.42578125" style="38" customWidth="1"/>
    <col min="7944" max="7944" width="21.85546875" style="38" customWidth="1"/>
    <col min="7945" max="7945" width="13.5703125" style="38" customWidth="1"/>
    <col min="7946" max="7946" width="20.140625" style="38" customWidth="1"/>
    <col min="7947" max="7947" width="15.42578125" style="38" customWidth="1"/>
    <col min="7948" max="7948" width="18.7109375" style="38" customWidth="1"/>
    <col min="7949" max="8192" width="8.85546875" style="38"/>
    <col min="8193" max="8193" width="6.7109375" style="38" customWidth="1"/>
    <col min="8194" max="8194" width="43.5703125" style="38" customWidth="1"/>
    <col min="8195" max="8195" width="16.5703125" style="38" bestFit="1" customWidth="1"/>
    <col min="8196" max="8196" width="17.7109375" style="38" customWidth="1"/>
    <col min="8197" max="8197" width="18.28515625" style="38" customWidth="1"/>
    <col min="8198" max="8198" width="18.85546875" style="38" customWidth="1"/>
    <col min="8199" max="8199" width="14.42578125" style="38" customWidth="1"/>
    <col min="8200" max="8200" width="21.85546875" style="38" customWidth="1"/>
    <col min="8201" max="8201" width="13.5703125" style="38" customWidth="1"/>
    <col min="8202" max="8202" width="20.140625" style="38" customWidth="1"/>
    <col min="8203" max="8203" width="15.42578125" style="38" customWidth="1"/>
    <col min="8204" max="8204" width="18.7109375" style="38" customWidth="1"/>
    <col min="8205" max="8448" width="8.85546875" style="38"/>
    <col min="8449" max="8449" width="6.7109375" style="38" customWidth="1"/>
    <col min="8450" max="8450" width="43.5703125" style="38" customWidth="1"/>
    <col min="8451" max="8451" width="16.5703125" style="38" bestFit="1" customWidth="1"/>
    <col min="8452" max="8452" width="17.7109375" style="38" customWidth="1"/>
    <col min="8453" max="8453" width="18.28515625" style="38" customWidth="1"/>
    <col min="8454" max="8454" width="18.85546875" style="38" customWidth="1"/>
    <col min="8455" max="8455" width="14.42578125" style="38" customWidth="1"/>
    <col min="8456" max="8456" width="21.85546875" style="38" customWidth="1"/>
    <col min="8457" max="8457" width="13.5703125" style="38" customWidth="1"/>
    <col min="8458" max="8458" width="20.140625" style="38" customWidth="1"/>
    <col min="8459" max="8459" width="15.42578125" style="38" customWidth="1"/>
    <col min="8460" max="8460" width="18.7109375" style="38" customWidth="1"/>
    <col min="8461" max="8704" width="8.85546875" style="38"/>
    <col min="8705" max="8705" width="6.7109375" style="38" customWidth="1"/>
    <col min="8706" max="8706" width="43.5703125" style="38" customWidth="1"/>
    <col min="8707" max="8707" width="16.5703125" style="38" bestFit="1" customWidth="1"/>
    <col min="8708" max="8708" width="17.7109375" style="38" customWidth="1"/>
    <col min="8709" max="8709" width="18.28515625" style="38" customWidth="1"/>
    <col min="8710" max="8710" width="18.85546875" style="38" customWidth="1"/>
    <col min="8711" max="8711" width="14.42578125" style="38" customWidth="1"/>
    <col min="8712" max="8712" width="21.85546875" style="38" customWidth="1"/>
    <col min="8713" max="8713" width="13.5703125" style="38" customWidth="1"/>
    <col min="8714" max="8714" width="20.140625" style="38" customWidth="1"/>
    <col min="8715" max="8715" width="15.42578125" style="38" customWidth="1"/>
    <col min="8716" max="8716" width="18.7109375" style="38" customWidth="1"/>
    <col min="8717" max="8960" width="8.85546875" style="38"/>
    <col min="8961" max="8961" width="6.7109375" style="38" customWidth="1"/>
    <col min="8962" max="8962" width="43.5703125" style="38" customWidth="1"/>
    <col min="8963" max="8963" width="16.5703125" style="38" bestFit="1" customWidth="1"/>
    <col min="8964" max="8964" width="17.7109375" style="38" customWidth="1"/>
    <col min="8965" max="8965" width="18.28515625" style="38" customWidth="1"/>
    <col min="8966" max="8966" width="18.85546875" style="38" customWidth="1"/>
    <col min="8967" max="8967" width="14.42578125" style="38" customWidth="1"/>
    <col min="8968" max="8968" width="21.85546875" style="38" customWidth="1"/>
    <col min="8969" max="8969" width="13.5703125" style="38" customWidth="1"/>
    <col min="8970" max="8970" width="20.140625" style="38" customWidth="1"/>
    <col min="8971" max="8971" width="15.42578125" style="38" customWidth="1"/>
    <col min="8972" max="8972" width="18.7109375" style="38" customWidth="1"/>
    <col min="8973" max="9216" width="8.85546875" style="38"/>
    <col min="9217" max="9217" width="6.7109375" style="38" customWidth="1"/>
    <col min="9218" max="9218" width="43.5703125" style="38" customWidth="1"/>
    <col min="9219" max="9219" width="16.5703125" style="38" bestFit="1" customWidth="1"/>
    <col min="9220" max="9220" width="17.7109375" style="38" customWidth="1"/>
    <col min="9221" max="9221" width="18.28515625" style="38" customWidth="1"/>
    <col min="9222" max="9222" width="18.85546875" style="38" customWidth="1"/>
    <col min="9223" max="9223" width="14.42578125" style="38" customWidth="1"/>
    <col min="9224" max="9224" width="21.85546875" style="38" customWidth="1"/>
    <col min="9225" max="9225" width="13.5703125" style="38" customWidth="1"/>
    <col min="9226" max="9226" width="20.140625" style="38" customWidth="1"/>
    <col min="9227" max="9227" width="15.42578125" style="38" customWidth="1"/>
    <col min="9228" max="9228" width="18.7109375" style="38" customWidth="1"/>
    <col min="9229" max="9472" width="8.85546875" style="38"/>
    <col min="9473" max="9473" width="6.7109375" style="38" customWidth="1"/>
    <col min="9474" max="9474" width="43.5703125" style="38" customWidth="1"/>
    <col min="9475" max="9475" width="16.5703125" style="38" bestFit="1" customWidth="1"/>
    <col min="9476" max="9476" width="17.7109375" style="38" customWidth="1"/>
    <col min="9477" max="9477" width="18.28515625" style="38" customWidth="1"/>
    <col min="9478" max="9478" width="18.85546875" style="38" customWidth="1"/>
    <col min="9479" max="9479" width="14.42578125" style="38" customWidth="1"/>
    <col min="9480" max="9480" width="21.85546875" style="38" customWidth="1"/>
    <col min="9481" max="9481" width="13.5703125" style="38" customWidth="1"/>
    <col min="9482" max="9482" width="20.140625" style="38" customWidth="1"/>
    <col min="9483" max="9483" width="15.42578125" style="38" customWidth="1"/>
    <col min="9484" max="9484" width="18.7109375" style="38" customWidth="1"/>
    <col min="9485" max="9728" width="8.85546875" style="38"/>
    <col min="9729" max="9729" width="6.7109375" style="38" customWidth="1"/>
    <col min="9730" max="9730" width="43.5703125" style="38" customWidth="1"/>
    <col min="9731" max="9731" width="16.5703125" style="38" bestFit="1" customWidth="1"/>
    <col min="9732" max="9732" width="17.7109375" style="38" customWidth="1"/>
    <col min="9733" max="9733" width="18.28515625" style="38" customWidth="1"/>
    <col min="9734" max="9734" width="18.85546875" style="38" customWidth="1"/>
    <col min="9735" max="9735" width="14.42578125" style="38" customWidth="1"/>
    <col min="9736" max="9736" width="21.85546875" style="38" customWidth="1"/>
    <col min="9737" max="9737" width="13.5703125" style="38" customWidth="1"/>
    <col min="9738" max="9738" width="20.140625" style="38" customWidth="1"/>
    <col min="9739" max="9739" width="15.42578125" style="38" customWidth="1"/>
    <col min="9740" max="9740" width="18.7109375" style="38" customWidth="1"/>
    <col min="9741" max="9984" width="8.85546875" style="38"/>
    <col min="9985" max="9985" width="6.7109375" style="38" customWidth="1"/>
    <col min="9986" max="9986" width="43.5703125" style="38" customWidth="1"/>
    <col min="9987" max="9987" width="16.5703125" style="38" bestFit="1" customWidth="1"/>
    <col min="9988" max="9988" width="17.7109375" style="38" customWidth="1"/>
    <col min="9989" max="9989" width="18.28515625" style="38" customWidth="1"/>
    <col min="9990" max="9990" width="18.85546875" style="38" customWidth="1"/>
    <col min="9991" max="9991" width="14.42578125" style="38" customWidth="1"/>
    <col min="9992" max="9992" width="21.85546875" style="38" customWidth="1"/>
    <col min="9993" max="9993" width="13.5703125" style="38" customWidth="1"/>
    <col min="9994" max="9994" width="20.140625" style="38" customWidth="1"/>
    <col min="9995" max="9995" width="15.42578125" style="38" customWidth="1"/>
    <col min="9996" max="9996" width="18.7109375" style="38" customWidth="1"/>
    <col min="9997" max="10240" width="8.85546875" style="38"/>
    <col min="10241" max="10241" width="6.7109375" style="38" customWidth="1"/>
    <col min="10242" max="10242" width="43.5703125" style="38" customWidth="1"/>
    <col min="10243" max="10243" width="16.5703125" style="38" bestFit="1" customWidth="1"/>
    <col min="10244" max="10244" width="17.7109375" style="38" customWidth="1"/>
    <col min="10245" max="10245" width="18.28515625" style="38" customWidth="1"/>
    <col min="10246" max="10246" width="18.85546875" style="38" customWidth="1"/>
    <col min="10247" max="10247" width="14.42578125" style="38" customWidth="1"/>
    <col min="10248" max="10248" width="21.85546875" style="38" customWidth="1"/>
    <col min="10249" max="10249" width="13.5703125" style="38" customWidth="1"/>
    <col min="10250" max="10250" width="20.140625" style="38" customWidth="1"/>
    <col min="10251" max="10251" width="15.42578125" style="38" customWidth="1"/>
    <col min="10252" max="10252" width="18.7109375" style="38" customWidth="1"/>
    <col min="10253" max="10496" width="8.85546875" style="38"/>
    <col min="10497" max="10497" width="6.7109375" style="38" customWidth="1"/>
    <col min="10498" max="10498" width="43.5703125" style="38" customWidth="1"/>
    <col min="10499" max="10499" width="16.5703125" style="38" bestFit="1" customWidth="1"/>
    <col min="10500" max="10500" width="17.7109375" style="38" customWidth="1"/>
    <col min="10501" max="10501" width="18.28515625" style="38" customWidth="1"/>
    <col min="10502" max="10502" width="18.85546875" style="38" customWidth="1"/>
    <col min="10503" max="10503" width="14.42578125" style="38" customWidth="1"/>
    <col min="10504" max="10504" width="21.85546875" style="38" customWidth="1"/>
    <col min="10505" max="10505" width="13.5703125" style="38" customWidth="1"/>
    <col min="10506" max="10506" width="20.140625" style="38" customWidth="1"/>
    <col min="10507" max="10507" width="15.42578125" style="38" customWidth="1"/>
    <col min="10508" max="10508" width="18.7109375" style="38" customWidth="1"/>
    <col min="10509" max="10752" width="8.85546875" style="38"/>
    <col min="10753" max="10753" width="6.7109375" style="38" customWidth="1"/>
    <col min="10754" max="10754" width="43.5703125" style="38" customWidth="1"/>
    <col min="10755" max="10755" width="16.5703125" style="38" bestFit="1" customWidth="1"/>
    <col min="10756" max="10756" width="17.7109375" style="38" customWidth="1"/>
    <col min="10757" max="10757" width="18.28515625" style="38" customWidth="1"/>
    <col min="10758" max="10758" width="18.85546875" style="38" customWidth="1"/>
    <col min="10759" max="10759" width="14.42578125" style="38" customWidth="1"/>
    <col min="10760" max="10760" width="21.85546875" style="38" customWidth="1"/>
    <col min="10761" max="10761" width="13.5703125" style="38" customWidth="1"/>
    <col min="10762" max="10762" width="20.140625" style="38" customWidth="1"/>
    <col min="10763" max="10763" width="15.42578125" style="38" customWidth="1"/>
    <col min="10764" max="10764" width="18.7109375" style="38" customWidth="1"/>
    <col min="10765" max="11008" width="8.85546875" style="38"/>
    <col min="11009" max="11009" width="6.7109375" style="38" customWidth="1"/>
    <col min="11010" max="11010" width="43.5703125" style="38" customWidth="1"/>
    <col min="11011" max="11011" width="16.5703125" style="38" bestFit="1" customWidth="1"/>
    <col min="11012" max="11012" width="17.7109375" style="38" customWidth="1"/>
    <col min="11013" max="11013" width="18.28515625" style="38" customWidth="1"/>
    <col min="11014" max="11014" width="18.85546875" style="38" customWidth="1"/>
    <col min="11015" max="11015" width="14.42578125" style="38" customWidth="1"/>
    <col min="11016" max="11016" width="21.85546875" style="38" customWidth="1"/>
    <col min="11017" max="11017" width="13.5703125" style="38" customWidth="1"/>
    <col min="11018" max="11018" width="20.140625" style="38" customWidth="1"/>
    <col min="11019" max="11019" width="15.42578125" style="38" customWidth="1"/>
    <col min="11020" max="11020" width="18.7109375" style="38" customWidth="1"/>
    <col min="11021" max="11264" width="8.85546875" style="38"/>
    <col min="11265" max="11265" width="6.7109375" style="38" customWidth="1"/>
    <col min="11266" max="11266" width="43.5703125" style="38" customWidth="1"/>
    <col min="11267" max="11267" width="16.5703125" style="38" bestFit="1" customWidth="1"/>
    <col min="11268" max="11268" width="17.7109375" style="38" customWidth="1"/>
    <col min="11269" max="11269" width="18.28515625" style="38" customWidth="1"/>
    <col min="11270" max="11270" width="18.85546875" style="38" customWidth="1"/>
    <col min="11271" max="11271" width="14.42578125" style="38" customWidth="1"/>
    <col min="11272" max="11272" width="21.85546875" style="38" customWidth="1"/>
    <col min="11273" max="11273" width="13.5703125" style="38" customWidth="1"/>
    <col min="11274" max="11274" width="20.140625" style="38" customWidth="1"/>
    <col min="11275" max="11275" width="15.42578125" style="38" customWidth="1"/>
    <col min="11276" max="11276" width="18.7109375" style="38" customWidth="1"/>
    <col min="11277" max="11520" width="8.85546875" style="38"/>
    <col min="11521" max="11521" width="6.7109375" style="38" customWidth="1"/>
    <col min="11522" max="11522" width="43.5703125" style="38" customWidth="1"/>
    <col min="11523" max="11523" width="16.5703125" style="38" bestFit="1" customWidth="1"/>
    <col min="11524" max="11524" width="17.7109375" style="38" customWidth="1"/>
    <col min="11525" max="11525" width="18.28515625" style="38" customWidth="1"/>
    <col min="11526" max="11526" width="18.85546875" style="38" customWidth="1"/>
    <col min="11527" max="11527" width="14.42578125" style="38" customWidth="1"/>
    <col min="11528" max="11528" width="21.85546875" style="38" customWidth="1"/>
    <col min="11529" max="11529" width="13.5703125" style="38" customWidth="1"/>
    <col min="11530" max="11530" width="20.140625" style="38" customWidth="1"/>
    <col min="11531" max="11531" width="15.42578125" style="38" customWidth="1"/>
    <col min="11532" max="11532" width="18.7109375" style="38" customWidth="1"/>
    <col min="11533" max="11776" width="8.85546875" style="38"/>
    <col min="11777" max="11777" width="6.7109375" style="38" customWidth="1"/>
    <col min="11778" max="11778" width="43.5703125" style="38" customWidth="1"/>
    <col min="11779" max="11779" width="16.5703125" style="38" bestFit="1" customWidth="1"/>
    <col min="11780" max="11780" width="17.7109375" style="38" customWidth="1"/>
    <col min="11781" max="11781" width="18.28515625" style="38" customWidth="1"/>
    <col min="11782" max="11782" width="18.85546875" style="38" customWidth="1"/>
    <col min="11783" max="11783" width="14.42578125" style="38" customWidth="1"/>
    <col min="11784" max="11784" width="21.85546875" style="38" customWidth="1"/>
    <col min="11785" max="11785" width="13.5703125" style="38" customWidth="1"/>
    <col min="11786" max="11786" width="20.140625" style="38" customWidth="1"/>
    <col min="11787" max="11787" width="15.42578125" style="38" customWidth="1"/>
    <col min="11788" max="11788" width="18.7109375" style="38" customWidth="1"/>
    <col min="11789" max="12032" width="8.85546875" style="38"/>
    <col min="12033" max="12033" width="6.7109375" style="38" customWidth="1"/>
    <col min="12034" max="12034" width="43.5703125" style="38" customWidth="1"/>
    <col min="12035" max="12035" width="16.5703125" style="38" bestFit="1" customWidth="1"/>
    <col min="12036" max="12036" width="17.7109375" style="38" customWidth="1"/>
    <col min="12037" max="12037" width="18.28515625" style="38" customWidth="1"/>
    <col min="12038" max="12038" width="18.85546875" style="38" customWidth="1"/>
    <col min="12039" max="12039" width="14.42578125" style="38" customWidth="1"/>
    <col min="12040" max="12040" width="21.85546875" style="38" customWidth="1"/>
    <col min="12041" max="12041" width="13.5703125" style="38" customWidth="1"/>
    <col min="12042" max="12042" width="20.140625" style="38" customWidth="1"/>
    <col min="12043" max="12043" width="15.42578125" style="38" customWidth="1"/>
    <col min="12044" max="12044" width="18.7109375" style="38" customWidth="1"/>
    <col min="12045" max="12288" width="8.85546875" style="38"/>
    <col min="12289" max="12289" width="6.7109375" style="38" customWidth="1"/>
    <col min="12290" max="12290" width="43.5703125" style="38" customWidth="1"/>
    <col min="12291" max="12291" width="16.5703125" style="38" bestFit="1" customWidth="1"/>
    <col min="12292" max="12292" width="17.7109375" style="38" customWidth="1"/>
    <col min="12293" max="12293" width="18.28515625" style="38" customWidth="1"/>
    <col min="12294" max="12294" width="18.85546875" style="38" customWidth="1"/>
    <col min="12295" max="12295" width="14.42578125" style="38" customWidth="1"/>
    <col min="12296" max="12296" width="21.85546875" style="38" customWidth="1"/>
    <col min="12297" max="12297" width="13.5703125" style="38" customWidth="1"/>
    <col min="12298" max="12298" width="20.140625" style="38" customWidth="1"/>
    <col min="12299" max="12299" width="15.42578125" style="38" customWidth="1"/>
    <col min="12300" max="12300" width="18.7109375" style="38" customWidth="1"/>
    <col min="12301" max="12544" width="8.85546875" style="38"/>
    <col min="12545" max="12545" width="6.7109375" style="38" customWidth="1"/>
    <col min="12546" max="12546" width="43.5703125" style="38" customWidth="1"/>
    <col min="12547" max="12547" width="16.5703125" style="38" bestFit="1" customWidth="1"/>
    <col min="12548" max="12548" width="17.7109375" style="38" customWidth="1"/>
    <col min="12549" max="12549" width="18.28515625" style="38" customWidth="1"/>
    <col min="12550" max="12550" width="18.85546875" style="38" customWidth="1"/>
    <col min="12551" max="12551" width="14.42578125" style="38" customWidth="1"/>
    <col min="12552" max="12552" width="21.85546875" style="38" customWidth="1"/>
    <col min="12553" max="12553" width="13.5703125" style="38" customWidth="1"/>
    <col min="12554" max="12554" width="20.140625" style="38" customWidth="1"/>
    <col min="12555" max="12555" width="15.42578125" style="38" customWidth="1"/>
    <col min="12556" max="12556" width="18.7109375" style="38" customWidth="1"/>
    <col min="12557" max="12800" width="8.85546875" style="38"/>
    <col min="12801" max="12801" width="6.7109375" style="38" customWidth="1"/>
    <col min="12802" max="12802" width="43.5703125" style="38" customWidth="1"/>
    <col min="12803" max="12803" width="16.5703125" style="38" bestFit="1" customWidth="1"/>
    <col min="12804" max="12804" width="17.7109375" style="38" customWidth="1"/>
    <col min="12805" max="12805" width="18.28515625" style="38" customWidth="1"/>
    <col min="12806" max="12806" width="18.85546875" style="38" customWidth="1"/>
    <col min="12807" max="12807" width="14.42578125" style="38" customWidth="1"/>
    <col min="12808" max="12808" width="21.85546875" style="38" customWidth="1"/>
    <col min="12809" max="12809" width="13.5703125" style="38" customWidth="1"/>
    <col min="12810" max="12810" width="20.140625" style="38" customWidth="1"/>
    <col min="12811" max="12811" width="15.42578125" style="38" customWidth="1"/>
    <col min="12812" max="12812" width="18.7109375" style="38" customWidth="1"/>
    <col min="12813" max="13056" width="8.85546875" style="38"/>
    <col min="13057" max="13057" width="6.7109375" style="38" customWidth="1"/>
    <col min="13058" max="13058" width="43.5703125" style="38" customWidth="1"/>
    <col min="13059" max="13059" width="16.5703125" style="38" bestFit="1" customWidth="1"/>
    <col min="13060" max="13060" width="17.7109375" style="38" customWidth="1"/>
    <col min="13061" max="13061" width="18.28515625" style="38" customWidth="1"/>
    <col min="13062" max="13062" width="18.85546875" style="38" customWidth="1"/>
    <col min="13063" max="13063" width="14.42578125" style="38" customWidth="1"/>
    <col min="13064" max="13064" width="21.85546875" style="38" customWidth="1"/>
    <col min="13065" max="13065" width="13.5703125" style="38" customWidth="1"/>
    <col min="13066" max="13066" width="20.140625" style="38" customWidth="1"/>
    <col min="13067" max="13067" width="15.42578125" style="38" customWidth="1"/>
    <col min="13068" max="13068" width="18.7109375" style="38" customWidth="1"/>
    <col min="13069" max="13312" width="8.85546875" style="38"/>
    <col min="13313" max="13313" width="6.7109375" style="38" customWidth="1"/>
    <col min="13314" max="13314" width="43.5703125" style="38" customWidth="1"/>
    <col min="13315" max="13315" width="16.5703125" style="38" bestFit="1" customWidth="1"/>
    <col min="13316" max="13316" width="17.7109375" style="38" customWidth="1"/>
    <col min="13317" max="13317" width="18.28515625" style="38" customWidth="1"/>
    <col min="13318" max="13318" width="18.85546875" style="38" customWidth="1"/>
    <col min="13319" max="13319" width="14.42578125" style="38" customWidth="1"/>
    <col min="13320" max="13320" width="21.85546875" style="38" customWidth="1"/>
    <col min="13321" max="13321" width="13.5703125" style="38" customWidth="1"/>
    <col min="13322" max="13322" width="20.140625" style="38" customWidth="1"/>
    <col min="13323" max="13323" width="15.42578125" style="38" customWidth="1"/>
    <col min="13324" max="13324" width="18.7109375" style="38" customWidth="1"/>
    <col min="13325" max="13568" width="8.85546875" style="38"/>
    <col min="13569" max="13569" width="6.7109375" style="38" customWidth="1"/>
    <col min="13570" max="13570" width="43.5703125" style="38" customWidth="1"/>
    <col min="13571" max="13571" width="16.5703125" style="38" bestFit="1" customWidth="1"/>
    <col min="13572" max="13572" width="17.7109375" style="38" customWidth="1"/>
    <col min="13573" max="13573" width="18.28515625" style="38" customWidth="1"/>
    <col min="13574" max="13574" width="18.85546875" style="38" customWidth="1"/>
    <col min="13575" max="13575" width="14.42578125" style="38" customWidth="1"/>
    <col min="13576" max="13576" width="21.85546875" style="38" customWidth="1"/>
    <col min="13577" max="13577" width="13.5703125" style="38" customWidth="1"/>
    <col min="13578" max="13578" width="20.140625" style="38" customWidth="1"/>
    <col min="13579" max="13579" width="15.42578125" style="38" customWidth="1"/>
    <col min="13580" max="13580" width="18.7109375" style="38" customWidth="1"/>
    <col min="13581" max="13824" width="8.85546875" style="38"/>
    <col min="13825" max="13825" width="6.7109375" style="38" customWidth="1"/>
    <col min="13826" max="13826" width="43.5703125" style="38" customWidth="1"/>
    <col min="13827" max="13827" width="16.5703125" style="38" bestFit="1" customWidth="1"/>
    <col min="13828" max="13828" width="17.7109375" style="38" customWidth="1"/>
    <col min="13829" max="13829" width="18.28515625" style="38" customWidth="1"/>
    <col min="13830" max="13830" width="18.85546875" style="38" customWidth="1"/>
    <col min="13831" max="13831" width="14.42578125" style="38" customWidth="1"/>
    <col min="13832" max="13832" width="21.85546875" style="38" customWidth="1"/>
    <col min="13833" max="13833" width="13.5703125" style="38" customWidth="1"/>
    <col min="13834" max="13834" width="20.140625" style="38" customWidth="1"/>
    <col min="13835" max="13835" width="15.42578125" style="38" customWidth="1"/>
    <col min="13836" max="13836" width="18.7109375" style="38" customWidth="1"/>
    <col min="13837" max="14080" width="8.85546875" style="38"/>
    <col min="14081" max="14081" width="6.7109375" style="38" customWidth="1"/>
    <col min="14082" max="14082" width="43.5703125" style="38" customWidth="1"/>
    <col min="14083" max="14083" width="16.5703125" style="38" bestFit="1" customWidth="1"/>
    <col min="14084" max="14084" width="17.7109375" style="38" customWidth="1"/>
    <col min="14085" max="14085" width="18.28515625" style="38" customWidth="1"/>
    <col min="14086" max="14086" width="18.85546875" style="38" customWidth="1"/>
    <col min="14087" max="14087" width="14.42578125" style="38" customWidth="1"/>
    <col min="14088" max="14088" width="21.85546875" style="38" customWidth="1"/>
    <col min="14089" max="14089" width="13.5703125" style="38" customWidth="1"/>
    <col min="14090" max="14090" width="20.140625" style="38" customWidth="1"/>
    <col min="14091" max="14091" width="15.42578125" style="38" customWidth="1"/>
    <col min="14092" max="14092" width="18.7109375" style="38" customWidth="1"/>
    <col min="14093" max="14336" width="8.85546875" style="38"/>
    <col min="14337" max="14337" width="6.7109375" style="38" customWidth="1"/>
    <col min="14338" max="14338" width="43.5703125" style="38" customWidth="1"/>
    <col min="14339" max="14339" width="16.5703125" style="38" bestFit="1" customWidth="1"/>
    <col min="14340" max="14340" width="17.7109375" style="38" customWidth="1"/>
    <col min="14341" max="14341" width="18.28515625" style="38" customWidth="1"/>
    <col min="14342" max="14342" width="18.85546875" style="38" customWidth="1"/>
    <col min="14343" max="14343" width="14.42578125" style="38" customWidth="1"/>
    <col min="14344" max="14344" width="21.85546875" style="38" customWidth="1"/>
    <col min="14345" max="14345" width="13.5703125" style="38" customWidth="1"/>
    <col min="14346" max="14346" width="20.140625" style="38" customWidth="1"/>
    <col min="14347" max="14347" width="15.42578125" style="38" customWidth="1"/>
    <col min="14348" max="14348" width="18.7109375" style="38" customWidth="1"/>
    <col min="14349" max="14592" width="8.85546875" style="38"/>
    <col min="14593" max="14593" width="6.7109375" style="38" customWidth="1"/>
    <col min="14594" max="14594" width="43.5703125" style="38" customWidth="1"/>
    <col min="14595" max="14595" width="16.5703125" style="38" bestFit="1" customWidth="1"/>
    <col min="14596" max="14596" width="17.7109375" style="38" customWidth="1"/>
    <col min="14597" max="14597" width="18.28515625" style="38" customWidth="1"/>
    <col min="14598" max="14598" width="18.85546875" style="38" customWidth="1"/>
    <col min="14599" max="14599" width="14.42578125" style="38" customWidth="1"/>
    <col min="14600" max="14600" width="21.85546875" style="38" customWidth="1"/>
    <col min="14601" max="14601" width="13.5703125" style="38" customWidth="1"/>
    <col min="14602" max="14602" width="20.140625" style="38" customWidth="1"/>
    <col min="14603" max="14603" width="15.42578125" style="38" customWidth="1"/>
    <col min="14604" max="14604" width="18.7109375" style="38" customWidth="1"/>
    <col min="14605" max="14848" width="8.85546875" style="38"/>
    <col min="14849" max="14849" width="6.7109375" style="38" customWidth="1"/>
    <col min="14850" max="14850" width="43.5703125" style="38" customWidth="1"/>
    <col min="14851" max="14851" width="16.5703125" style="38" bestFit="1" customWidth="1"/>
    <col min="14852" max="14852" width="17.7109375" style="38" customWidth="1"/>
    <col min="14853" max="14853" width="18.28515625" style="38" customWidth="1"/>
    <col min="14854" max="14854" width="18.85546875" style="38" customWidth="1"/>
    <col min="14855" max="14855" width="14.42578125" style="38" customWidth="1"/>
    <col min="14856" max="14856" width="21.85546875" style="38" customWidth="1"/>
    <col min="14857" max="14857" width="13.5703125" style="38" customWidth="1"/>
    <col min="14858" max="14858" width="20.140625" style="38" customWidth="1"/>
    <col min="14859" max="14859" width="15.42578125" style="38" customWidth="1"/>
    <col min="14860" max="14860" width="18.7109375" style="38" customWidth="1"/>
    <col min="14861" max="15104" width="8.85546875" style="38"/>
    <col min="15105" max="15105" width="6.7109375" style="38" customWidth="1"/>
    <col min="15106" max="15106" width="43.5703125" style="38" customWidth="1"/>
    <col min="15107" max="15107" width="16.5703125" style="38" bestFit="1" customWidth="1"/>
    <col min="15108" max="15108" width="17.7109375" style="38" customWidth="1"/>
    <col min="15109" max="15109" width="18.28515625" style="38" customWidth="1"/>
    <col min="15110" max="15110" width="18.85546875" style="38" customWidth="1"/>
    <col min="15111" max="15111" width="14.42578125" style="38" customWidth="1"/>
    <col min="15112" max="15112" width="21.85546875" style="38" customWidth="1"/>
    <col min="15113" max="15113" width="13.5703125" style="38" customWidth="1"/>
    <col min="15114" max="15114" width="20.140625" style="38" customWidth="1"/>
    <col min="15115" max="15115" width="15.42578125" style="38" customWidth="1"/>
    <col min="15116" max="15116" width="18.7109375" style="38" customWidth="1"/>
    <col min="15117" max="15360" width="8.85546875" style="38"/>
    <col min="15361" max="15361" width="6.7109375" style="38" customWidth="1"/>
    <col min="15362" max="15362" width="43.5703125" style="38" customWidth="1"/>
    <col min="15363" max="15363" width="16.5703125" style="38" bestFit="1" customWidth="1"/>
    <col min="15364" max="15364" width="17.7109375" style="38" customWidth="1"/>
    <col min="15365" max="15365" width="18.28515625" style="38" customWidth="1"/>
    <col min="15366" max="15366" width="18.85546875" style="38" customWidth="1"/>
    <col min="15367" max="15367" width="14.42578125" style="38" customWidth="1"/>
    <col min="15368" max="15368" width="21.85546875" style="38" customWidth="1"/>
    <col min="15369" max="15369" width="13.5703125" style="38" customWidth="1"/>
    <col min="15370" max="15370" width="20.140625" style="38" customWidth="1"/>
    <col min="15371" max="15371" width="15.42578125" style="38" customWidth="1"/>
    <col min="15372" max="15372" width="18.7109375" style="38" customWidth="1"/>
    <col min="15373" max="15616" width="8.85546875" style="38"/>
    <col min="15617" max="15617" width="6.7109375" style="38" customWidth="1"/>
    <col min="15618" max="15618" width="43.5703125" style="38" customWidth="1"/>
    <col min="15619" max="15619" width="16.5703125" style="38" bestFit="1" customWidth="1"/>
    <col min="15620" max="15620" width="17.7109375" style="38" customWidth="1"/>
    <col min="15621" max="15621" width="18.28515625" style="38" customWidth="1"/>
    <col min="15622" max="15622" width="18.85546875" style="38" customWidth="1"/>
    <col min="15623" max="15623" width="14.42578125" style="38" customWidth="1"/>
    <col min="15624" max="15624" width="21.85546875" style="38" customWidth="1"/>
    <col min="15625" max="15625" width="13.5703125" style="38" customWidth="1"/>
    <col min="15626" max="15626" width="20.140625" style="38" customWidth="1"/>
    <col min="15627" max="15627" width="15.42578125" style="38" customWidth="1"/>
    <col min="15628" max="15628" width="18.7109375" style="38" customWidth="1"/>
    <col min="15629" max="15872" width="8.85546875" style="38"/>
    <col min="15873" max="15873" width="6.7109375" style="38" customWidth="1"/>
    <col min="15874" max="15874" width="43.5703125" style="38" customWidth="1"/>
    <col min="15875" max="15875" width="16.5703125" style="38" bestFit="1" customWidth="1"/>
    <col min="15876" max="15876" width="17.7109375" style="38" customWidth="1"/>
    <col min="15877" max="15877" width="18.28515625" style="38" customWidth="1"/>
    <col min="15878" max="15878" width="18.85546875" style="38" customWidth="1"/>
    <col min="15879" max="15879" width="14.42578125" style="38" customWidth="1"/>
    <col min="15880" max="15880" width="21.85546875" style="38" customWidth="1"/>
    <col min="15881" max="15881" width="13.5703125" style="38" customWidth="1"/>
    <col min="15882" max="15882" width="20.140625" style="38" customWidth="1"/>
    <col min="15883" max="15883" width="15.42578125" style="38" customWidth="1"/>
    <col min="15884" max="15884" width="18.7109375" style="38" customWidth="1"/>
    <col min="15885" max="16128" width="8.85546875" style="38"/>
    <col min="16129" max="16129" width="6.7109375" style="38" customWidth="1"/>
    <col min="16130" max="16130" width="43.5703125" style="38" customWidth="1"/>
    <col min="16131" max="16131" width="16.5703125" style="38" bestFit="1" customWidth="1"/>
    <col min="16132" max="16132" width="17.7109375" style="38" customWidth="1"/>
    <col min="16133" max="16133" width="18.28515625" style="38" customWidth="1"/>
    <col min="16134" max="16134" width="18.85546875" style="38" customWidth="1"/>
    <col min="16135" max="16135" width="14.42578125" style="38" customWidth="1"/>
    <col min="16136" max="16136" width="21.85546875" style="38" customWidth="1"/>
    <col min="16137" max="16137" width="13.5703125" style="38" customWidth="1"/>
    <col min="16138" max="16138" width="20.140625" style="38" customWidth="1"/>
    <col min="16139" max="16139" width="15.42578125" style="38" customWidth="1"/>
    <col min="16140" max="16140" width="18.7109375" style="38" customWidth="1"/>
    <col min="16141" max="16384" width="8.85546875" style="38"/>
  </cols>
  <sheetData>
    <row r="1" spans="1:12" s="146" customFormat="1" ht="17.25" x14ac:dyDescent="0.25">
      <c r="A1" s="147"/>
      <c r="B1" s="188" t="s">
        <v>130</v>
      </c>
      <c r="C1" s="188"/>
      <c r="D1" s="188"/>
      <c r="E1" s="188"/>
      <c r="F1" s="188"/>
      <c r="G1" s="188"/>
      <c r="H1" s="188"/>
      <c r="I1" s="188"/>
      <c r="J1" s="188"/>
      <c r="K1" s="41"/>
      <c r="L1" s="41"/>
    </row>
    <row r="2" spans="1:12" s="146" customFormat="1" ht="17.25" x14ac:dyDescent="0.25">
      <c r="A2" s="147"/>
      <c r="B2" s="115"/>
      <c r="C2" s="189" t="s">
        <v>144</v>
      </c>
      <c r="D2" s="189"/>
      <c r="E2" s="189"/>
      <c r="F2" s="115"/>
      <c r="G2" s="115"/>
      <c r="H2" s="115"/>
      <c r="I2" s="115"/>
      <c r="J2" s="115"/>
      <c r="K2" s="41"/>
      <c r="L2" s="41"/>
    </row>
    <row r="3" spans="1:12" s="1" customFormat="1" ht="21" customHeight="1" x14ac:dyDescent="0.3">
      <c r="A3" s="147"/>
      <c r="B3" s="120"/>
      <c r="C3" s="189"/>
      <c r="D3" s="189"/>
      <c r="E3" s="189"/>
      <c r="F3" s="120"/>
      <c r="G3" s="120"/>
      <c r="H3" s="120"/>
      <c r="I3" s="120"/>
      <c r="J3" s="120"/>
      <c r="K3" s="4"/>
    </row>
    <row r="4" spans="1:12" s="1" customFormat="1" ht="24" customHeight="1" x14ac:dyDescent="0.25">
      <c r="A4" s="147"/>
      <c r="B4" s="188" t="s">
        <v>134</v>
      </c>
      <c r="C4" s="188"/>
      <c r="D4" s="188"/>
      <c r="E4" s="188"/>
      <c r="F4" s="188"/>
      <c r="G4" s="188"/>
      <c r="H4" s="188"/>
      <c r="I4" s="188"/>
      <c r="J4" s="188"/>
      <c r="K4" s="4"/>
    </row>
    <row r="5" spans="1:12" s="1" customFormat="1" ht="24.75" customHeight="1" x14ac:dyDescent="0.25">
      <c r="A5" s="147"/>
      <c r="B5" s="115"/>
      <c r="C5" s="189" t="s">
        <v>132</v>
      </c>
      <c r="D5" s="189"/>
      <c r="E5" s="189"/>
      <c r="F5" s="115"/>
      <c r="G5" s="115"/>
      <c r="H5" s="115"/>
      <c r="I5" s="115"/>
      <c r="J5" s="115"/>
      <c r="K5" s="4"/>
    </row>
    <row r="6" spans="1:12" ht="17.25" customHeight="1" x14ac:dyDescent="0.3">
      <c r="A6" s="147"/>
      <c r="B6" s="120"/>
      <c r="C6" s="189"/>
      <c r="D6" s="189"/>
      <c r="E6" s="189"/>
      <c r="F6" s="120"/>
      <c r="G6" s="120"/>
      <c r="H6" s="120"/>
      <c r="I6" s="120"/>
      <c r="J6" s="120"/>
    </row>
    <row r="7" spans="1:12" ht="58.5" customHeight="1" x14ac:dyDescent="0.25">
      <c r="A7" s="192" t="s">
        <v>115</v>
      </c>
      <c r="B7" s="192"/>
      <c r="C7" s="192"/>
      <c r="D7" s="192"/>
      <c r="E7" s="192"/>
      <c r="F7" s="146"/>
      <c r="G7" s="146"/>
    </row>
    <row r="8" spans="1:12" x14ac:dyDescent="0.25">
      <c r="A8" s="42"/>
      <c r="B8" s="42"/>
      <c r="C8" s="42"/>
      <c r="D8" s="42"/>
      <c r="E8" s="42"/>
    </row>
    <row r="9" spans="1:12" x14ac:dyDescent="0.25">
      <c r="A9" s="192" t="s">
        <v>2</v>
      </c>
      <c r="B9" s="192"/>
      <c r="C9" s="192"/>
      <c r="D9" s="192"/>
      <c r="E9" s="192"/>
    </row>
    <row r="10" spans="1:12" ht="28.5" customHeight="1" x14ac:dyDescent="0.3">
      <c r="A10" s="43"/>
      <c r="B10" s="44"/>
      <c r="C10" s="44"/>
      <c r="D10" s="1"/>
      <c r="E10" s="2" t="s">
        <v>3</v>
      </c>
      <c r="G10" s="38" t="s">
        <v>4</v>
      </c>
      <c r="I10" s="45"/>
      <c r="J10" s="45"/>
      <c r="K10" s="45"/>
      <c r="L10" s="45"/>
    </row>
    <row r="11" spans="1:12" ht="99" x14ac:dyDescent="0.25">
      <c r="A11" s="117" t="s">
        <v>16</v>
      </c>
      <c r="B11" s="117" t="s">
        <v>5</v>
      </c>
      <c r="C11" s="117" t="s">
        <v>6</v>
      </c>
      <c r="D11" s="117" t="s">
        <v>7</v>
      </c>
      <c r="E11" s="119" t="s">
        <v>8</v>
      </c>
      <c r="F11" s="16" t="s">
        <v>6</v>
      </c>
      <c r="G11" s="46" t="s">
        <v>7</v>
      </c>
      <c r="H11" s="16" t="s">
        <v>8</v>
      </c>
      <c r="I11" s="47" t="s">
        <v>9</v>
      </c>
      <c r="J11" s="16" t="s">
        <v>10</v>
      </c>
      <c r="K11" s="45"/>
      <c r="L11" s="45"/>
    </row>
    <row r="12" spans="1:12" x14ac:dyDescent="0.25">
      <c r="A12" s="117">
        <v>1</v>
      </c>
      <c r="B12" s="117">
        <v>2</v>
      </c>
      <c r="C12" s="117">
        <v>3</v>
      </c>
      <c r="D12" s="117">
        <v>4</v>
      </c>
      <c r="E12" s="117">
        <v>5</v>
      </c>
      <c r="F12" s="38">
        <v>6</v>
      </c>
      <c r="G12" s="48">
        <v>7</v>
      </c>
      <c r="H12" s="49">
        <v>8</v>
      </c>
      <c r="I12" s="21">
        <v>9</v>
      </c>
      <c r="J12" s="21">
        <v>10</v>
      </c>
      <c r="K12" s="50"/>
      <c r="L12" s="50"/>
    </row>
    <row r="13" spans="1:12" x14ac:dyDescent="0.25">
      <c r="A13" s="117">
        <v>1</v>
      </c>
      <c r="B13" s="54" t="s">
        <v>11</v>
      </c>
      <c r="C13" s="118">
        <v>1</v>
      </c>
      <c r="D13" s="19">
        <v>300000</v>
      </c>
      <c r="E13" s="19">
        <f>C13*D13</f>
        <v>300000</v>
      </c>
      <c r="F13" s="57">
        <v>1</v>
      </c>
      <c r="G13" s="19">
        <v>300000</v>
      </c>
      <c r="H13" s="19">
        <f>F13*G13</f>
        <v>300000</v>
      </c>
      <c r="I13" s="21">
        <f>+G13-D13</f>
        <v>0</v>
      </c>
      <c r="J13" s="21">
        <f>+H13-E13</f>
        <v>0</v>
      </c>
      <c r="K13" s="50"/>
      <c r="L13" s="50"/>
    </row>
    <row r="14" spans="1:12" ht="21.75" customHeight="1" x14ac:dyDescent="0.25">
      <c r="A14" s="117">
        <v>2</v>
      </c>
      <c r="B14" s="54" t="s">
        <v>109</v>
      </c>
      <c r="C14" s="118">
        <v>1</v>
      </c>
      <c r="D14" s="19">
        <v>160000</v>
      </c>
      <c r="E14" s="19">
        <f t="shared" ref="E14:E31" si="0">C14*D14</f>
        <v>160000</v>
      </c>
      <c r="F14" s="57">
        <v>1</v>
      </c>
      <c r="G14" s="19">
        <v>160000</v>
      </c>
      <c r="H14" s="19">
        <f t="shared" ref="H14:H31" si="1">F14*G14</f>
        <v>160000</v>
      </c>
      <c r="I14" s="21">
        <f t="shared" ref="I14:I31" si="2">+G14-D14</f>
        <v>0</v>
      </c>
      <c r="J14" s="21">
        <f t="shared" ref="J14:J31" si="3">+H14-E14</f>
        <v>0</v>
      </c>
      <c r="K14" s="50"/>
      <c r="L14" s="50"/>
    </row>
    <row r="15" spans="1:12" x14ac:dyDescent="0.25">
      <c r="A15" s="117">
        <v>3</v>
      </c>
      <c r="B15" s="54" t="s">
        <v>95</v>
      </c>
      <c r="C15" s="118">
        <v>1</v>
      </c>
      <c r="D15" s="19">
        <f>+'Փարաքարի և Թաիրովի մանկապարտեզ'!D15</f>
        <v>167500</v>
      </c>
      <c r="E15" s="19">
        <f t="shared" si="0"/>
        <v>167500</v>
      </c>
      <c r="F15" s="57">
        <v>1</v>
      </c>
      <c r="G15" s="19">
        <v>160000</v>
      </c>
      <c r="H15" s="19">
        <f t="shared" si="1"/>
        <v>160000</v>
      </c>
      <c r="I15" s="21">
        <f t="shared" si="2"/>
        <v>-7500</v>
      </c>
      <c r="J15" s="21">
        <f t="shared" si="3"/>
        <v>-7500</v>
      </c>
      <c r="K15" s="50"/>
      <c r="L15" s="50"/>
    </row>
    <row r="16" spans="1:12" x14ac:dyDescent="0.25">
      <c r="A16" s="117">
        <v>4</v>
      </c>
      <c r="B16" s="54" t="s">
        <v>110</v>
      </c>
      <c r="C16" s="118">
        <v>1</v>
      </c>
      <c r="D16" s="19">
        <f>+'Փարաքարի և Թաիրովի մանկապարտեզ'!D16</f>
        <v>122700</v>
      </c>
      <c r="E16" s="19">
        <f t="shared" si="0"/>
        <v>122700</v>
      </c>
      <c r="F16" s="57">
        <v>1</v>
      </c>
      <c r="G16" s="19">
        <v>115200</v>
      </c>
      <c r="H16" s="19">
        <f t="shared" si="1"/>
        <v>115200</v>
      </c>
      <c r="I16" s="21">
        <f t="shared" si="2"/>
        <v>-7500</v>
      </c>
      <c r="J16" s="21">
        <f t="shared" si="3"/>
        <v>-7500</v>
      </c>
      <c r="K16" s="50"/>
      <c r="L16" s="50"/>
    </row>
    <row r="17" spans="1:12" x14ac:dyDescent="0.25">
      <c r="A17" s="117">
        <v>5</v>
      </c>
      <c r="B17" s="54" t="s">
        <v>111</v>
      </c>
      <c r="C17" s="52">
        <f>4*1.17</f>
        <v>4.68</v>
      </c>
      <c r="D17" s="19">
        <f>+'Փարաքարի և Թաիրովի մանկապարտեզ'!D17</f>
        <v>122700</v>
      </c>
      <c r="E17" s="19">
        <f t="shared" si="0"/>
        <v>574236</v>
      </c>
      <c r="F17" s="58">
        <f>4*1.17</f>
        <v>4.68</v>
      </c>
      <c r="G17" s="19">
        <v>115200</v>
      </c>
      <c r="H17" s="19">
        <f t="shared" si="1"/>
        <v>539136</v>
      </c>
      <c r="I17" s="21">
        <f t="shared" si="2"/>
        <v>-7500</v>
      </c>
      <c r="J17" s="21">
        <f t="shared" si="3"/>
        <v>-35100</v>
      </c>
      <c r="K17" s="50"/>
      <c r="L17" s="50"/>
    </row>
    <row r="18" spans="1:12" x14ac:dyDescent="0.25">
      <c r="A18" s="117">
        <v>6</v>
      </c>
      <c r="B18" s="54" t="s">
        <v>98</v>
      </c>
      <c r="C18" s="118">
        <v>4</v>
      </c>
      <c r="D18" s="19">
        <f>+'Փարաքարի և Թաիրովի մանկապարտեզ'!D18</f>
        <v>117500</v>
      </c>
      <c r="E18" s="19">
        <f t="shared" si="0"/>
        <v>470000</v>
      </c>
      <c r="F18" s="57">
        <v>4</v>
      </c>
      <c r="G18" s="19">
        <v>110000</v>
      </c>
      <c r="H18" s="19">
        <f t="shared" si="1"/>
        <v>440000</v>
      </c>
      <c r="I18" s="21">
        <f t="shared" si="2"/>
        <v>-7500</v>
      </c>
      <c r="J18" s="21">
        <f t="shared" si="3"/>
        <v>-30000</v>
      </c>
      <c r="K18" s="50"/>
      <c r="L18" s="50"/>
    </row>
    <row r="19" spans="1:12" x14ac:dyDescent="0.25">
      <c r="A19" s="117">
        <v>7</v>
      </c>
      <c r="B19" s="54" t="s">
        <v>99</v>
      </c>
      <c r="C19" s="118">
        <v>0.5</v>
      </c>
      <c r="D19" s="19">
        <f>+'Փարաքարի և Թաիրովի մանկապարտեզ'!D19</f>
        <v>122700</v>
      </c>
      <c r="E19" s="19">
        <f t="shared" si="0"/>
        <v>61350</v>
      </c>
      <c r="F19" s="57">
        <v>0.5</v>
      </c>
      <c r="G19" s="19">
        <v>115200</v>
      </c>
      <c r="H19" s="19">
        <f t="shared" si="1"/>
        <v>57600</v>
      </c>
      <c r="I19" s="21">
        <f t="shared" si="2"/>
        <v>-7500</v>
      </c>
      <c r="J19" s="21">
        <f t="shared" si="3"/>
        <v>-3750</v>
      </c>
      <c r="K19" s="50"/>
      <c r="L19" s="50"/>
    </row>
    <row r="20" spans="1:12" x14ac:dyDescent="0.25">
      <c r="A20" s="117">
        <v>8</v>
      </c>
      <c r="B20" s="54" t="s">
        <v>100</v>
      </c>
      <c r="C20" s="118">
        <v>0.5</v>
      </c>
      <c r="D20" s="19">
        <f>+'Փարաքարի և Թաիրովի մանկապարտեզ'!D20</f>
        <v>122700</v>
      </c>
      <c r="E20" s="19">
        <f t="shared" si="0"/>
        <v>61350</v>
      </c>
      <c r="F20" s="57">
        <v>0.5</v>
      </c>
      <c r="G20" s="19">
        <v>115200</v>
      </c>
      <c r="H20" s="19">
        <f t="shared" si="1"/>
        <v>57600</v>
      </c>
      <c r="I20" s="21">
        <f t="shared" si="2"/>
        <v>-7500</v>
      </c>
      <c r="J20" s="21">
        <f t="shared" si="3"/>
        <v>-3750</v>
      </c>
      <c r="K20" s="50"/>
      <c r="L20" s="50"/>
    </row>
    <row r="21" spans="1:12" x14ac:dyDescent="0.25">
      <c r="A21" s="117">
        <v>9</v>
      </c>
      <c r="B21" s="54" t="s">
        <v>101</v>
      </c>
      <c r="C21" s="118">
        <v>1</v>
      </c>
      <c r="D21" s="19">
        <f>+'Փարաքարի և Թաիրովի մանկապարտեզ'!D21</f>
        <v>122700</v>
      </c>
      <c r="E21" s="19">
        <f t="shared" si="0"/>
        <v>122700</v>
      </c>
      <c r="F21" s="57">
        <v>1</v>
      </c>
      <c r="G21" s="19">
        <v>115200</v>
      </c>
      <c r="H21" s="19">
        <f t="shared" si="1"/>
        <v>115200</v>
      </c>
      <c r="I21" s="21">
        <f t="shared" si="2"/>
        <v>-7500</v>
      </c>
      <c r="J21" s="21">
        <f t="shared" si="3"/>
        <v>-7500</v>
      </c>
      <c r="K21" s="50"/>
      <c r="L21" s="50"/>
    </row>
    <row r="22" spans="1:12" x14ac:dyDescent="0.25">
      <c r="A22" s="117">
        <v>10</v>
      </c>
      <c r="B22" s="54" t="s">
        <v>102</v>
      </c>
      <c r="C22" s="52">
        <v>0.75</v>
      </c>
      <c r="D22" s="19">
        <f>+'Փարաքարի և Թաիրովի մանկապարտեզ'!D22</f>
        <v>122700</v>
      </c>
      <c r="E22" s="19">
        <f t="shared" si="0"/>
        <v>92025</v>
      </c>
      <c r="F22" s="58">
        <v>0.75</v>
      </c>
      <c r="G22" s="19">
        <v>115200</v>
      </c>
      <c r="H22" s="19">
        <f t="shared" si="1"/>
        <v>86400</v>
      </c>
      <c r="I22" s="21">
        <f t="shared" si="2"/>
        <v>-7500</v>
      </c>
      <c r="J22" s="21">
        <f t="shared" si="3"/>
        <v>-5625</v>
      </c>
      <c r="K22" s="50"/>
      <c r="L22" s="50"/>
    </row>
    <row r="23" spans="1:12" x14ac:dyDescent="0.25">
      <c r="A23" s="117">
        <v>11</v>
      </c>
      <c r="B23" s="54" t="s">
        <v>90</v>
      </c>
      <c r="C23" s="118">
        <v>1</v>
      </c>
      <c r="D23" s="19">
        <f>+'Փարաքարի և Թաիրովի մանկապարտեզ'!D23</f>
        <v>112500</v>
      </c>
      <c r="E23" s="19">
        <f t="shared" si="0"/>
        <v>112500</v>
      </c>
      <c r="F23" s="57">
        <v>1</v>
      </c>
      <c r="G23" s="19">
        <v>105000</v>
      </c>
      <c r="H23" s="19">
        <f t="shared" si="1"/>
        <v>105000</v>
      </c>
      <c r="I23" s="21">
        <f t="shared" si="2"/>
        <v>-7500</v>
      </c>
      <c r="J23" s="21">
        <f t="shared" si="3"/>
        <v>-7500</v>
      </c>
      <c r="K23" s="50"/>
      <c r="L23" s="50"/>
    </row>
    <row r="24" spans="1:12" x14ac:dyDescent="0.25">
      <c r="A24" s="117">
        <v>12</v>
      </c>
      <c r="B24" s="54" t="s">
        <v>61</v>
      </c>
      <c r="C24" s="118">
        <v>0.5</v>
      </c>
      <c r="D24" s="19">
        <f>+'Փարաքարի և Թաիրովի մանկապարտեզ'!D24</f>
        <v>160000</v>
      </c>
      <c r="E24" s="19">
        <f t="shared" si="0"/>
        <v>80000</v>
      </c>
      <c r="F24" s="57">
        <v>0.5</v>
      </c>
      <c r="G24" s="19">
        <v>160000</v>
      </c>
      <c r="H24" s="19">
        <f t="shared" si="1"/>
        <v>80000</v>
      </c>
      <c r="I24" s="21">
        <f t="shared" si="2"/>
        <v>0</v>
      </c>
      <c r="J24" s="21">
        <f t="shared" si="3"/>
        <v>0</v>
      </c>
      <c r="K24" s="50"/>
      <c r="L24" s="50"/>
    </row>
    <row r="25" spans="1:12" x14ac:dyDescent="0.25">
      <c r="A25" s="117">
        <v>13</v>
      </c>
      <c r="B25" s="54" t="s">
        <v>103</v>
      </c>
      <c r="C25" s="118">
        <v>1</v>
      </c>
      <c r="D25" s="19">
        <f>+'Փարաքարի և Թաիրովի մանկապարտեզ'!D25</f>
        <v>115500</v>
      </c>
      <c r="E25" s="19">
        <f t="shared" si="0"/>
        <v>115500</v>
      </c>
      <c r="F25" s="57">
        <v>1</v>
      </c>
      <c r="G25" s="19">
        <v>108000</v>
      </c>
      <c r="H25" s="19">
        <f t="shared" si="1"/>
        <v>108000</v>
      </c>
      <c r="I25" s="21">
        <f t="shared" si="2"/>
        <v>-7500</v>
      </c>
      <c r="J25" s="21">
        <f t="shared" si="3"/>
        <v>-7500</v>
      </c>
      <c r="K25" s="50"/>
      <c r="L25" s="50"/>
    </row>
    <row r="26" spans="1:12" x14ac:dyDescent="0.25">
      <c r="A26" s="117">
        <v>14</v>
      </c>
      <c r="B26" s="54" t="s">
        <v>104</v>
      </c>
      <c r="C26" s="118">
        <v>1</v>
      </c>
      <c r="D26" s="19">
        <f>+'Փարաքարի և Թաիրովի մանկապարտեզ'!D26</f>
        <v>112500</v>
      </c>
      <c r="E26" s="19">
        <f t="shared" si="0"/>
        <v>112500</v>
      </c>
      <c r="F26" s="57">
        <v>1</v>
      </c>
      <c r="G26" s="19">
        <v>105000</v>
      </c>
      <c r="H26" s="19">
        <f t="shared" si="1"/>
        <v>105000</v>
      </c>
      <c r="I26" s="21">
        <f t="shared" si="2"/>
        <v>-7500</v>
      </c>
      <c r="J26" s="21">
        <f t="shared" si="3"/>
        <v>-7500</v>
      </c>
      <c r="K26" s="50"/>
      <c r="L26" s="50"/>
    </row>
    <row r="27" spans="1:12" x14ac:dyDescent="0.25">
      <c r="A27" s="117">
        <v>15</v>
      </c>
      <c r="B27" s="54" t="s">
        <v>91</v>
      </c>
      <c r="C27" s="118">
        <v>0.5</v>
      </c>
      <c r="D27" s="19">
        <f>+'Փարաքարի և Թաիրովի մանկապարտեզ'!D27</f>
        <v>112500</v>
      </c>
      <c r="E27" s="19">
        <f t="shared" si="0"/>
        <v>56250</v>
      </c>
      <c r="F27" s="57">
        <v>0.5</v>
      </c>
      <c r="G27" s="19">
        <v>105000</v>
      </c>
      <c r="H27" s="19">
        <f t="shared" si="1"/>
        <v>52500</v>
      </c>
      <c r="I27" s="21">
        <f t="shared" si="2"/>
        <v>-7500</v>
      </c>
      <c r="J27" s="21">
        <f t="shared" si="3"/>
        <v>-3750</v>
      </c>
      <c r="K27" s="50"/>
      <c r="L27" s="50"/>
    </row>
    <row r="28" spans="1:12" x14ac:dyDescent="0.25">
      <c r="A28" s="117">
        <v>16</v>
      </c>
      <c r="B28" s="54" t="s">
        <v>105</v>
      </c>
      <c r="C28" s="118">
        <v>1</v>
      </c>
      <c r="D28" s="19">
        <f>+'Փարաքարի և Թաիրովի մանկապարտեզ'!D28</f>
        <v>112500</v>
      </c>
      <c r="E28" s="19">
        <f t="shared" si="0"/>
        <v>112500</v>
      </c>
      <c r="F28" s="57">
        <v>1</v>
      </c>
      <c r="G28" s="19">
        <v>105000</v>
      </c>
      <c r="H28" s="19">
        <f t="shared" si="1"/>
        <v>105000</v>
      </c>
      <c r="I28" s="21">
        <f t="shared" si="2"/>
        <v>-7500</v>
      </c>
      <c r="J28" s="21">
        <f t="shared" si="3"/>
        <v>-7500</v>
      </c>
      <c r="K28" s="50"/>
      <c r="L28" s="50"/>
    </row>
    <row r="29" spans="1:12" x14ac:dyDescent="0.25">
      <c r="A29" s="117">
        <v>17</v>
      </c>
      <c r="B29" s="54" t="s">
        <v>106</v>
      </c>
      <c r="C29" s="118">
        <v>1</v>
      </c>
      <c r="D29" s="19">
        <f>+'Փարաքարի և Թաիրովի մանկապարտեզ'!D29</f>
        <v>112500</v>
      </c>
      <c r="E29" s="19">
        <f t="shared" si="0"/>
        <v>112500</v>
      </c>
      <c r="F29" s="57">
        <v>1</v>
      </c>
      <c r="G29" s="19">
        <v>105000</v>
      </c>
      <c r="H29" s="19">
        <f t="shared" si="1"/>
        <v>105000</v>
      </c>
      <c r="I29" s="21">
        <f t="shared" si="2"/>
        <v>-7500</v>
      </c>
      <c r="J29" s="21">
        <f t="shared" si="3"/>
        <v>-7500</v>
      </c>
      <c r="K29" s="50"/>
      <c r="L29" s="50"/>
    </row>
    <row r="30" spans="1:12" x14ac:dyDescent="0.25">
      <c r="A30" s="117">
        <v>18</v>
      </c>
      <c r="B30" s="54" t="s">
        <v>56</v>
      </c>
      <c r="C30" s="118">
        <v>0.5</v>
      </c>
      <c r="D30" s="19">
        <f>+'Փարաքարի և Թաիրովի մանկապարտեզ'!D30</f>
        <v>112500</v>
      </c>
      <c r="E30" s="19">
        <f t="shared" si="0"/>
        <v>56250</v>
      </c>
      <c r="F30" s="57">
        <v>0.5</v>
      </c>
      <c r="G30" s="19">
        <v>105000</v>
      </c>
      <c r="H30" s="19">
        <f t="shared" si="1"/>
        <v>52500</v>
      </c>
      <c r="I30" s="21">
        <f t="shared" si="2"/>
        <v>-7500</v>
      </c>
      <c r="J30" s="21">
        <f t="shared" si="3"/>
        <v>-3750</v>
      </c>
      <c r="K30" s="50"/>
      <c r="L30" s="50"/>
    </row>
    <row r="31" spans="1:12" x14ac:dyDescent="0.25">
      <c r="A31" s="117">
        <v>19</v>
      </c>
      <c r="B31" s="54" t="s">
        <v>112</v>
      </c>
      <c r="C31" s="118">
        <v>1</v>
      </c>
      <c r="D31" s="19">
        <f>+'Փարաքարի և Թաիրովի մանկապարտեզ'!D32</f>
        <v>112500</v>
      </c>
      <c r="E31" s="19">
        <f t="shared" si="0"/>
        <v>112500</v>
      </c>
      <c r="F31" s="57">
        <v>1</v>
      </c>
      <c r="G31" s="19">
        <v>105000</v>
      </c>
      <c r="H31" s="19">
        <f t="shared" si="1"/>
        <v>105000</v>
      </c>
      <c r="I31" s="21">
        <f t="shared" si="2"/>
        <v>-7500</v>
      </c>
      <c r="J31" s="21">
        <f t="shared" si="3"/>
        <v>-7500</v>
      </c>
      <c r="K31" s="50"/>
      <c r="L31" s="50"/>
    </row>
    <row r="32" spans="1:12" x14ac:dyDescent="0.25">
      <c r="A32" s="55"/>
      <c r="B32" s="55" t="s">
        <v>13</v>
      </c>
      <c r="C32" s="56">
        <f>SUM(C13:C31)</f>
        <v>22.93</v>
      </c>
      <c r="D32" s="37"/>
      <c r="E32" s="37">
        <f>SUM(E13:E31)</f>
        <v>3002361</v>
      </c>
      <c r="F32" s="59">
        <f t="shared" ref="F32:J32" si="4">SUM(F13:F31)</f>
        <v>22.93</v>
      </c>
      <c r="G32" s="37">
        <f t="shared" si="4"/>
        <v>2424200</v>
      </c>
      <c r="H32" s="37">
        <f t="shared" si="4"/>
        <v>2849136</v>
      </c>
      <c r="I32" s="37">
        <f t="shared" si="4"/>
        <v>-120000</v>
      </c>
      <c r="J32" s="37">
        <f t="shared" si="4"/>
        <v>-153225</v>
      </c>
    </row>
    <row r="33" spans="1:12" x14ac:dyDescent="0.25">
      <c r="B33" s="193"/>
      <c r="C33" s="193"/>
      <c r="D33" s="193"/>
      <c r="E33" s="193"/>
    </row>
    <row r="34" spans="1:12" s="116" customFormat="1" x14ac:dyDescent="0.25">
      <c r="B34" s="121"/>
      <c r="C34" s="121"/>
      <c r="D34" s="121"/>
      <c r="E34" s="121"/>
      <c r="H34" s="40"/>
      <c r="I34" s="41"/>
      <c r="J34" s="41"/>
      <c r="K34" s="41"/>
      <c r="L34" s="41"/>
    </row>
    <row r="35" spans="1:12" s="116" customFormat="1" x14ac:dyDescent="0.25">
      <c r="B35" s="121"/>
      <c r="C35" s="121"/>
      <c r="D35" s="121"/>
      <c r="E35" s="121"/>
      <c r="H35" s="40"/>
      <c r="I35" s="41"/>
      <c r="J35" s="41"/>
      <c r="K35" s="41"/>
      <c r="L35" s="41"/>
    </row>
    <row r="36" spans="1:12" s="116" customFormat="1" x14ac:dyDescent="0.25">
      <c r="B36" s="121"/>
      <c r="C36" s="121"/>
      <c r="D36" s="121"/>
      <c r="E36" s="121"/>
      <c r="H36" s="40"/>
      <c r="I36" s="41"/>
      <c r="J36" s="41"/>
      <c r="K36" s="41"/>
      <c r="L36" s="41"/>
    </row>
    <row r="37" spans="1:12" s="116" customFormat="1" x14ac:dyDescent="0.25">
      <c r="B37" s="121"/>
      <c r="C37" s="121"/>
      <c r="D37" s="121"/>
      <c r="E37" s="121"/>
      <c r="H37" s="40"/>
      <c r="I37" s="41"/>
      <c r="J37" s="41"/>
      <c r="K37" s="41"/>
      <c r="L37" s="41"/>
    </row>
    <row r="38" spans="1:12" s="116" customFormat="1" x14ac:dyDescent="0.25">
      <c r="B38" s="121"/>
      <c r="C38" s="121"/>
      <c r="D38" s="121"/>
      <c r="E38" s="121"/>
      <c r="H38" s="40"/>
      <c r="I38" s="41"/>
      <c r="J38" s="41"/>
      <c r="K38" s="41"/>
      <c r="L38" s="41"/>
    </row>
    <row r="39" spans="1:12" x14ac:dyDescent="0.25">
      <c r="A39" s="178"/>
      <c r="B39" s="178"/>
      <c r="C39" s="178"/>
      <c r="D39" s="178"/>
      <c r="E39" s="178"/>
    </row>
    <row r="40" spans="1:12" ht="17.25" x14ac:dyDescent="0.25">
      <c r="A40" s="187" t="s">
        <v>113</v>
      </c>
      <c r="B40" s="187"/>
      <c r="C40" s="187"/>
      <c r="D40" s="187"/>
      <c r="E40" s="187"/>
    </row>
    <row r="41" spans="1:12" ht="17.25" x14ac:dyDescent="0.25">
      <c r="A41" s="5"/>
      <c r="B41" s="5"/>
      <c r="C41" s="5"/>
      <c r="D41" s="5"/>
      <c r="E41" s="5"/>
    </row>
    <row r="42" spans="1:12" ht="17.25" x14ac:dyDescent="0.25">
      <c r="A42" s="187" t="s">
        <v>2</v>
      </c>
      <c r="B42" s="187"/>
      <c r="C42" s="187"/>
      <c r="D42" s="187"/>
      <c r="E42" s="187"/>
    </row>
    <row r="43" spans="1:12" ht="17.25" x14ac:dyDescent="0.3">
      <c r="A43" s="6"/>
      <c r="B43" s="7"/>
      <c r="C43" s="7"/>
      <c r="D43" s="1"/>
      <c r="E43" s="2" t="s">
        <v>3</v>
      </c>
      <c r="G43" s="38" t="s">
        <v>4</v>
      </c>
    </row>
    <row r="44" spans="1:12" ht="99" x14ac:dyDescent="0.25">
      <c r="A44" s="117" t="s">
        <v>16</v>
      </c>
      <c r="B44" s="9" t="s">
        <v>5</v>
      </c>
      <c r="C44" s="9" t="s">
        <v>6</v>
      </c>
      <c r="D44" s="9" t="s">
        <v>7</v>
      </c>
      <c r="E44" s="9" t="s">
        <v>89</v>
      </c>
      <c r="F44" s="16" t="s">
        <v>6</v>
      </c>
      <c r="G44" s="46" t="s">
        <v>7</v>
      </c>
      <c r="H44" s="16" t="s">
        <v>8</v>
      </c>
      <c r="I44" s="47" t="s">
        <v>9</v>
      </c>
      <c r="J44" s="16" t="s">
        <v>10</v>
      </c>
    </row>
    <row r="45" spans="1:12" x14ac:dyDescent="0.25">
      <c r="A45" s="10">
        <v>1</v>
      </c>
      <c r="B45" s="10">
        <v>2</v>
      </c>
      <c r="C45" s="10">
        <v>3</v>
      </c>
      <c r="D45" s="10">
        <v>4</v>
      </c>
      <c r="E45" s="10">
        <v>5</v>
      </c>
      <c r="F45" s="48">
        <v>6</v>
      </c>
      <c r="G45" s="48">
        <v>7</v>
      </c>
      <c r="H45" s="49">
        <v>8</v>
      </c>
      <c r="I45" s="49">
        <v>9</v>
      </c>
      <c r="J45" s="49">
        <v>10</v>
      </c>
    </row>
    <row r="46" spans="1:12" x14ac:dyDescent="0.25">
      <c r="A46" s="16">
        <v>1</v>
      </c>
      <c r="B46" s="17" t="s">
        <v>109</v>
      </c>
      <c r="C46" s="18">
        <v>0.5</v>
      </c>
      <c r="D46" s="19">
        <v>160000</v>
      </c>
      <c r="E46" s="19">
        <f t="shared" ref="E46:E62" si="5">C46*D46</f>
        <v>80000</v>
      </c>
      <c r="F46" s="18">
        <v>0.5</v>
      </c>
      <c r="G46" s="19">
        <v>160000</v>
      </c>
      <c r="H46" s="19">
        <f t="shared" ref="H46:H62" si="6">F46*G46</f>
        <v>80000</v>
      </c>
      <c r="I46" s="49">
        <f>+G46-D46</f>
        <v>0</v>
      </c>
      <c r="J46" s="49">
        <f>+H46-E46</f>
        <v>0</v>
      </c>
    </row>
    <row r="47" spans="1:12" x14ac:dyDescent="0.25">
      <c r="A47" s="16">
        <v>2</v>
      </c>
      <c r="B47" s="17" t="s">
        <v>114</v>
      </c>
      <c r="C47" s="52">
        <v>0.75</v>
      </c>
      <c r="D47" s="19">
        <f>+'Փարաքարի և Թաիրովի մանկապարտեզ'!D43</f>
        <v>122700</v>
      </c>
      <c r="E47" s="19">
        <f t="shared" si="5"/>
        <v>92025</v>
      </c>
      <c r="F47" s="52">
        <v>0.75</v>
      </c>
      <c r="G47" s="19">
        <v>115200</v>
      </c>
      <c r="H47" s="19">
        <f t="shared" si="6"/>
        <v>86400</v>
      </c>
      <c r="I47" s="49">
        <f t="shared" ref="I47:I62" si="7">+G47-D47</f>
        <v>-7500</v>
      </c>
      <c r="J47" s="49">
        <f t="shared" ref="J47:J62" si="8">+H47-E47</f>
        <v>-5625</v>
      </c>
    </row>
    <row r="48" spans="1:12" x14ac:dyDescent="0.25">
      <c r="A48" s="16">
        <v>3</v>
      </c>
      <c r="B48" s="17" t="s">
        <v>111</v>
      </c>
      <c r="C48" s="52">
        <f>3*1.17</f>
        <v>3.51</v>
      </c>
      <c r="D48" s="19">
        <f>+'Փարաքարի և Թաիրովի մանկապարտեզ'!D44</f>
        <v>122700</v>
      </c>
      <c r="E48" s="19">
        <f t="shared" si="5"/>
        <v>430677</v>
      </c>
      <c r="F48" s="52">
        <f>3*1.17</f>
        <v>3.51</v>
      </c>
      <c r="G48" s="19">
        <v>115200</v>
      </c>
      <c r="H48" s="19">
        <f t="shared" si="6"/>
        <v>404352</v>
      </c>
      <c r="I48" s="49">
        <f t="shared" si="7"/>
        <v>-7500</v>
      </c>
      <c r="J48" s="49">
        <f t="shared" si="8"/>
        <v>-26325</v>
      </c>
    </row>
    <row r="49" spans="1:11" x14ac:dyDescent="0.25">
      <c r="A49" s="16">
        <v>4</v>
      </c>
      <c r="B49" s="17" t="s">
        <v>98</v>
      </c>
      <c r="C49" s="18">
        <v>3</v>
      </c>
      <c r="D49" s="19">
        <f>+'Փարաքարի և Թաիրովի մանկապարտեզ'!D45</f>
        <v>117500</v>
      </c>
      <c r="E49" s="19">
        <f t="shared" si="5"/>
        <v>352500</v>
      </c>
      <c r="F49" s="18">
        <v>3</v>
      </c>
      <c r="G49" s="19">
        <v>110000</v>
      </c>
      <c r="H49" s="19">
        <f t="shared" si="6"/>
        <v>330000</v>
      </c>
      <c r="I49" s="49">
        <f t="shared" si="7"/>
        <v>-7500</v>
      </c>
      <c r="J49" s="49">
        <f t="shared" si="8"/>
        <v>-22500</v>
      </c>
    </row>
    <row r="50" spans="1:11" x14ac:dyDescent="0.25">
      <c r="A50" s="16">
        <v>5</v>
      </c>
      <c r="B50" s="17" t="s">
        <v>99</v>
      </c>
      <c r="C50" s="18">
        <v>0.5</v>
      </c>
      <c r="D50" s="19">
        <f>+'Փարաքարի և Թաիրովի մանկապարտեզ'!D46</f>
        <v>122700</v>
      </c>
      <c r="E50" s="19">
        <f t="shared" si="5"/>
        <v>61350</v>
      </c>
      <c r="F50" s="18">
        <v>0.5</v>
      </c>
      <c r="G50" s="19">
        <v>115200</v>
      </c>
      <c r="H50" s="19">
        <f t="shared" si="6"/>
        <v>57600</v>
      </c>
      <c r="I50" s="49">
        <f t="shared" si="7"/>
        <v>-7500</v>
      </c>
      <c r="J50" s="49">
        <f t="shared" si="8"/>
        <v>-3750</v>
      </c>
    </row>
    <row r="51" spans="1:11" x14ac:dyDescent="0.25">
      <c r="A51" s="16">
        <v>6</v>
      </c>
      <c r="B51" s="17" t="s">
        <v>100</v>
      </c>
      <c r="C51" s="18">
        <v>0.5</v>
      </c>
      <c r="D51" s="19">
        <f>+'Փարաքարի և Թաիրովի մանկապարտեզ'!D47</f>
        <v>122700</v>
      </c>
      <c r="E51" s="19">
        <f t="shared" si="5"/>
        <v>61350</v>
      </c>
      <c r="F51" s="18">
        <v>0.5</v>
      </c>
      <c r="G51" s="19">
        <v>115200</v>
      </c>
      <c r="H51" s="19">
        <f t="shared" si="6"/>
        <v>57600</v>
      </c>
      <c r="I51" s="49">
        <f t="shared" si="7"/>
        <v>-7500</v>
      </c>
      <c r="J51" s="49">
        <f t="shared" si="8"/>
        <v>-3750</v>
      </c>
    </row>
    <row r="52" spans="1:11" x14ac:dyDescent="0.25">
      <c r="A52" s="16">
        <v>7</v>
      </c>
      <c r="B52" s="17" t="s">
        <v>101</v>
      </c>
      <c r="C52" s="52">
        <v>0.75</v>
      </c>
      <c r="D52" s="19">
        <f>+'Փարաքարի և Թաիրովի մանկապարտեզ'!D48</f>
        <v>122700</v>
      </c>
      <c r="E52" s="19">
        <f t="shared" si="5"/>
        <v>92025</v>
      </c>
      <c r="F52" s="52">
        <v>0.75</v>
      </c>
      <c r="G52" s="19">
        <v>115200</v>
      </c>
      <c r="H52" s="19">
        <f t="shared" si="6"/>
        <v>86400</v>
      </c>
      <c r="I52" s="49">
        <f t="shared" si="7"/>
        <v>-7500</v>
      </c>
      <c r="J52" s="49">
        <f t="shared" si="8"/>
        <v>-5625</v>
      </c>
    </row>
    <row r="53" spans="1:11" x14ac:dyDescent="0.25">
      <c r="A53" s="16">
        <v>8</v>
      </c>
      <c r="B53" s="17" t="s">
        <v>102</v>
      </c>
      <c r="C53" s="52">
        <v>0.75</v>
      </c>
      <c r="D53" s="19">
        <f>+'Փարաքարի և Թաիրովի մանկապարտեզ'!D49</f>
        <v>122700</v>
      </c>
      <c r="E53" s="19">
        <f t="shared" si="5"/>
        <v>92025</v>
      </c>
      <c r="F53" s="52">
        <v>0.75</v>
      </c>
      <c r="G53" s="19">
        <v>115200</v>
      </c>
      <c r="H53" s="19">
        <f t="shared" si="6"/>
        <v>86400</v>
      </c>
      <c r="I53" s="49">
        <f t="shared" si="7"/>
        <v>-7500</v>
      </c>
      <c r="J53" s="49">
        <f t="shared" si="8"/>
        <v>-5625</v>
      </c>
    </row>
    <row r="54" spans="1:11" x14ac:dyDescent="0.25">
      <c r="A54" s="16">
        <v>9</v>
      </c>
      <c r="B54" s="17" t="s">
        <v>90</v>
      </c>
      <c r="C54" s="18">
        <v>1</v>
      </c>
      <c r="D54" s="19">
        <f>+'Փարաքարի և Թաիրովի մանկապարտեզ'!D50</f>
        <v>112500</v>
      </c>
      <c r="E54" s="19">
        <f t="shared" si="5"/>
        <v>112500</v>
      </c>
      <c r="F54" s="18">
        <v>1</v>
      </c>
      <c r="G54" s="19">
        <v>105000</v>
      </c>
      <c r="H54" s="19">
        <f t="shared" si="6"/>
        <v>105000</v>
      </c>
      <c r="I54" s="49">
        <f t="shared" si="7"/>
        <v>-7500</v>
      </c>
      <c r="J54" s="49">
        <f t="shared" si="8"/>
        <v>-7500</v>
      </c>
    </row>
    <row r="55" spans="1:11" x14ac:dyDescent="0.25">
      <c r="A55" s="16">
        <v>10</v>
      </c>
      <c r="B55" s="17" t="s">
        <v>61</v>
      </c>
      <c r="C55" s="18">
        <v>0.5</v>
      </c>
      <c r="D55" s="19">
        <f>+'Փարաքարի և Թաիրովի մանկապարտեզ'!D51</f>
        <v>160000</v>
      </c>
      <c r="E55" s="19">
        <f t="shared" si="5"/>
        <v>80000</v>
      </c>
      <c r="F55" s="18">
        <v>0.5</v>
      </c>
      <c r="G55" s="19">
        <v>160000</v>
      </c>
      <c r="H55" s="19">
        <f t="shared" si="6"/>
        <v>80000</v>
      </c>
      <c r="I55" s="49">
        <f t="shared" si="7"/>
        <v>0</v>
      </c>
      <c r="J55" s="49">
        <f t="shared" si="8"/>
        <v>0</v>
      </c>
    </row>
    <row r="56" spans="1:11" x14ac:dyDescent="0.25">
      <c r="A56" s="16">
        <v>11</v>
      </c>
      <c r="B56" s="17" t="s">
        <v>103</v>
      </c>
      <c r="C56" s="18">
        <v>1</v>
      </c>
      <c r="D56" s="19">
        <f>+'Փարաքարի և Թաիրովի մանկապարտեզ'!D52</f>
        <v>115500</v>
      </c>
      <c r="E56" s="19">
        <f t="shared" si="5"/>
        <v>115500</v>
      </c>
      <c r="F56" s="18">
        <v>1</v>
      </c>
      <c r="G56" s="19">
        <v>108000</v>
      </c>
      <c r="H56" s="19">
        <f t="shared" si="6"/>
        <v>108000</v>
      </c>
      <c r="I56" s="49">
        <f t="shared" si="7"/>
        <v>-7500</v>
      </c>
      <c r="J56" s="49">
        <f t="shared" si="8"/>
        <v>-7500</v>
      </c>
    </row>
    <row r="57" spans="1:11" x14ac:dyDescent="0.25">
      <c r="A57" s="16">
        <v>12</v>
      </c>
      <c r="B57" s="17" t="s">
        <v>104</v>
      </c>
      <c r="C57" s="18">
        <v>0.5</v>
      </c>
      <c r="D57" s="19">
        <f>+'Փարաքարի և Թաիրովի մանկապարտեզ'!D53</f>
        <v>112500</v>
      </c>
      <c r="E57" s="19">
        <f t="shared" si="5"/>
        <v>56250</v>
      </c>
      <c r="F57" s="18">
        <v>0.5</v>
      </c>
      <c r="G57" s="19">
        <v>105000</v>
      </c>
      <c r="H57" s="19">
        <f t="shared" si="6"/>
        <v>52500</v>
      </c>
      <c r="I57" s="49">
        <f t="shared" si="7"/>
        <v>-7500</v>
      </c>
      <c r="J57" s="49">
        <f t="shared" si="8"/>
        <v>-3750</v>
      </c>
    </row>
    <row r="58" spans="1:11" x14ac:dyDescent="0.25">
      <c r="A58" s="16">
        <v>13</v>
      </c>
      <c r="B58" s="17" t="s">
        <v>91</v>
      </c>
      <c r="C58" s="18">
        <v>0.5</v>
      </c>
      <c r="D58" s="19">
        <f>+'Փարաքարի և Թաիրովի մանկապարտեզ'!D54</f>
        <v>112500</v>
      </c>
      <c r="E58" s="19">
        <f t="shared" si="5"/>
        <v>56250</v>
      </c>
      <c r="F58" s="18">
        <v>0.5</v>
      </c>
      <c r="G58" s="19">
        <v>105000</v>
      </c>
      <c r="H58" s="19">
        <f t="shared" si="6"/>
        <v>52500</v>
      </c>
      <c r="I58" s="49">
        <f t="shared" si="7"/>
        <v>-7500</v>
      </c>
      <c r="J58" s="49">
        <f t="shared" si="8"/>
        <v>-3750</v>
      </c>
    </row>
    <row r="59" spans="1:11" x14ac:dyDescent="0.25">
      <c r="A59" s="16">
        <v>14</v>
      </c>
      <c r="B59" s="17" t="s">
        <v>105</v>
      </c>
      <c r="C59" s="18">
        <v>1</v>
      </c>
      <c r="D59" s="19">
        <f>+'Փարաքարի և Թաիրովի մանկապարտեզ'!D55</f>
        <v>112500</v>
      </c>
      <c r="E59" s="19">
        <f t="shared" si="5"/>
        <v>112500</v>
      </c>
      <c r="F59" s="18">
        <v>1</v>
      </c>
      <c r="G59" s="19">
        <v>105000</v>
      </c>
      <c r="H59" s="19">
        <f t="shared" si="6"/>
        <v>105000</v>
      </c>
      <c r="I59" s="49">
        <f t="shared" si="7"/>
        <v>-7500</v>
      </c>
      <c r="J59" s="49">
        <f t="shared" si="8"/>
        <v>-7500</v>
      </c>
    </row>
    <row r="60" spans="1:11" x14ac:dyDescent="0.25">
      <c r="A60" s="16">
        <v>15</v>
      </c>
      <c r="B60" s="17" t="s">
        <v>106</v>
      </c>
      <c r="C60" s="18">
        <v>1</v>
      </c>
      <c r="D60" s="19">
        <f>+'Փարաքարի և Թաիրովի մանկապարտեզ'!D56</f>
        <v>112500</v>
      </c>
      <c r="E60" s="19">
        <f t="shared" si="5"/>
        <v>112500</v>
      </c>
      <c r="F60" s="18">
        <v>1</v>
      </c>
      <c r="G60" s="19">
        <v>105000</v>
      </c>
      <c r="H60" s="19">
        <f t="shared" si="6"/>
        <v>105000</v>
      </c>
      <c r="I60" s="49">
        <f t="shared" si="7"/>
        <v>-7500</v>
      </c>
      <c r="J60" s="49">
        <f t="shared" si="8"/>
        <v>-7500</v>
      </c>
    </row>
    <row r="61" spans="1:11" x14ac:dyDescent="0.25">
      <c r="A61" s="16">
        <v>16</v>
      </c>
      <c r="B61" s="17" t="s">
        <v>56</v>
      </c>
      <c r="C61" s="18">
        <v>0.5</v>
      </c>
      <c r="D61" s="19">
        <f>+'Փարաքարի և Թաիրովի մանկապարտեզ'!D57</f>
        <v>112500</v>
      </c>
      <c r="E61" s="19">
        <f t="shared" si="5"/>
        <v>56250</v>
      </c>
      <c r="F61" s="18">
        <v>0.5</v>
      </c>
      <c r="G61" s="19">
        <v>105000</v>
      </c>
      <c r="H61" s="19">
        <f t="shared" si="6"/>
        <v>52500</v>
      </c>
      <c r="I61" s="49">
        <f t="shared" si="7"/>
        <v>-7500</v>
      </c>
      <c r="J61" s="49">
        <f t="shared" si="8"/>
        <v>-3750</v>
      </c>
    </row>
    <row r="62" spans="1:11" ht="17.25" thickBot="1" x14ac:dyDescent="0.3">
      <c r="A62" s="130">
        <v>17</v>
      </c>
      <c r="B62" s="131" t="s">
        <v>112</v>
      </c>
      <c r="C62" s="132">
        <v>1</v>
      </c>
      <c r="D62" s="133">
        <f>+'Փարաքարի և Թաիրովի մանկապարտեզ'!D58</f>
        <v>112500</v>
      </c>
      <c r="E62" s="133">
        <f t="shared" si="5"/>
        <v>112500</v>
      </c>
      <c r="F62" s="18">
        <v>1</v>
      </c>
      <c r="G62" s="19">
        <v>105000</v>
      </c>
      <c r="H62" s="19">
        <f t="shared" si="6"/>
        <v>105000</v>
      </c>
      <c r="I62" s="49">
        <f t="shared" si="7"/>
        <v>-7500</v>
      </c>
      <c r="J62" s="49">
        <f t="shared" si="8"/>
        <v>-7500</v>
      </c>
    </row>
    <row r="63" spans="1:11" ht="18" thickBot="1" x14ac:dyDescent="0.3">
      <c r="A63" s="134"/>
      <c r="B63" s="135" t="s">
        <v>13</v>
      </c>
      <c r="C63" s="136">
        <f>SUM(C46:C62)</f>
        <v>17.259999999999998</v>
      </c>
      <c r="D63" s="137">
        <f>SUM(D46:D62)</f>
        <v>2076700</v>
      </c>
      <c r="E63" s="138">
        <f>SUM(E46:E62)</f>
        <v>2076202</v>
      </c>
      <c r="F63" s="129">
        <f t="shared" ref="F63:J63" si="9">SUM(F46:F62)</f>
        <v>17.259999999999998</v>
      </c>
      <c r="G63" s="24">
        <f t="shared" si="9"/>
        <v>1964200</v>
      </c>
      <c r="H63" s="24">
        <f t="shared" si="9"/>
        <v>1954252</v>
      </c>
      <c r="I63" s="24">
        <f t="shared" si="9"/>
        <v>-112500</v>
      </c>
      <c r="J63" s="24">
        <f t="shared" si="9"/>
        <v>-121950</v>
      </c>
      <c r="K63" s="149" t="s">
        <v>135</v>
      </c>
    </row>
    <row r="64" spans="1:11" x14ac:dyDescent="0.25">
      <c r="F64" s="160"/>
      <c r="G64" s="160"/>
      <c r="H64" s="40">
        <f>+H32+H63</f>
        <v>4803388</v>
      </c>
    </row>
    <row r="65" spans="5:7" x14ac:dyDescent="0.25">
      <c r="E65" s="40"/>
      <c r="F65" s="160"/>
      <c r="G65" s="160"/>
    </row>
  </sheetData>
  <mergeCells count="12">
    <mergeCell ref="B1:J1"/>
    <mergeCell ref="F65:G65"/>
    <mergeCell ref="A7:E7"/>
    <mergeCell ref="A9:E9"/>
    <mergeCell ref="B33:E33"/>
    <mergeCell ref="A39:E39"/>
    <mergeCell ref="A40:E40"/>
    <mergeCell ref="A42:E42"/>
    <mergeCell ref="F64:G64"/>
    <mergeCell ref="B4:J4"/>
    <mergeCell ref="C5:E6"/>
    <mergeCell ref="C2:E3"/>
  </mergeCells>
  <pageMargins left="0.19685039370078741" right="0.11811023622047245" top="0.35433070866141736" bottom="1.1417322834645669" header="0.31496062992125984" footer="0.31496062992125984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5"/>
  <sheetViews>
    <sheetView workbookViewId="0">
      <selection activeCell="C2" sqref="C2:E3"/>
    </sheetView>
  </sheetViews>
  <sheetFormatPr defaultColWidth="8.85546875" defaultRowHeight="17.25" x14ac:dyDescent="0.25"/>
  <cols>
    <col min="1" max="1" width="6.7109375" style="1" customWidth="1"/>
    <col min="2" max="2" width="46.5703125" style="27" customWidth="1"/>
    <col min="3" max="3" width="10.140625" style="27" customWidth="1"/>
    <col min="4" max="4" width="20.140625" style="1" customWidth="1"/>
    <col min="5" max="5" width="19.7109375" style="1" customWidth="1"/>
    <col min="6" max="6" width="9.140625" style="1" hidden="1" customWidth="1"/>
    <col min="7" max="7" width="12.140625" style="1" hidden="1" customWidth="1"/>
    <col min="8" max="8" width="13.5703125" style="3" hidden="1" customWidth="1"/>
    <col min="9" max="9" width="12.5703125" style="63" hidden="1" customWidth="1"/>
    <col min="10" max="10" width="16.85546875" style="63" hidden="1" customWidth="1"/>
    <col min="11" max="11" width="16.5703125" style="4" customWidth="1"/>
    <col min="12" max="12" width="18.7109375" style="4" customWidth="1"/>
    <col min="13" max="256" width="8.85546875" style="1"/>
    <col min="257" max="257" width="6.7109375" style="1" customWidth="1"/>
    <col min="258" max="258" width="39.28515625" style="1" customWidth="1"/>
    <col min="259" max="259" width="16.5703125" style="1" bestFit="1" customWidth="1"/>
    <col min="260" max="260" width="18.57031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39.28515625" style="1" customWidth="1"/>
    <col min="515" max="515" width="16.5703125" style="1" bestFit="1" customWidth="1"/>
    <col min="516" max="516" width="18.57031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39.28515625" style="1" customWidth="1"/>
    <col min="771" max="771" width="16.5703125" style="1" bestFit="1" customWidth="1"/>
    <col min="772" max="772" width="18.57031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39.28515625" style="1" customWidth="1"/>
    <col min="1027" max="1027" width="16.5703125" style="1" bestFit="1" customWidth="1"/>
    <col min="1028" max="1028" width="18.57031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39.28515625" style="1" customWidth="1"/>
    <col min="1283" max="1283" width="16.5703125" style="1" bestFit="1" customWidth="1"/>
    <col min="1284" max="1284" width="18.57031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39.28515625" style="1" customWidth="1"/>
    <col min="1539" max="1539" width="16.5703125" style="1" bestFit="1" customWidth="1"/>
    <col min="1540" max="1540" width="18.57031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39.28515625" style="1" customWidth="1"/>
    <col min="1795" max="1795" width="16.5703125" style="1" bestFit="1" customWidth="1"/>
    <col min="1796" max="1796" width="18.57031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39.28515625" style="1" customWidth="1"/>
    <col min="2051" max="2051" width="16.5703125" style="1" bestFit="1" customWidth="1"/>
    <col min="2052" max="2052" width="18.57031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39.28515625" style="1" customWidth="1"/>
    <col min="2307" max="2307" width="16.5703125" style="1" bestFit="1" customWidth="1"/>
    <col min="2308" max="2308" width="18.57031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39.28515625" style="1" customWidth="1"/>
    <col min="2563" max="2563" width="16.5703125" style="1" bestFit="1" customWidth="1"/>
    <col min="2564" max="2564" width="18.57031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39.28515625" style="1" customWidth="1"/>
    <col min="2819" max="2819" width="16.5703125" style="1" bestFit="1" customWidth="1"/>
    <col min="2820" max="2820" width="18.57031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39.28515625" style="1" customWidth="1"/>
    <col min="3075" max="3075" width="16.5703125" style="1" bestFit="1" customWidth="1"/>
    <col min="3076" max="3076" width="18.57031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39.28515625" style="1" customWidth="1"/>
    <col min="3331" max="3331" width="16.5703125" style="1" bestFit="1" customWidth="1"/>
    <col min="3332" max="3332" width="18.57031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39.28515625" style="1" customWidth="1"/>
    <col min="3587" max="3587" width="16.5703125" style="1" bestFit="1" customWidth="1"/>
    <col min="3588" max="3588" width="18.57031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39.28515625" style="1" customWidth="1"/>
    <col min="3843" max="3843" width="16.5703125" style="1" bestFit="1" customWidth="1"/>
    <col min="3844" max="3844" width="18.57031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39.28515625" style="1" customWidth="1"/>
    <col min="4099" max="4099" width="16.5703125" style="1" bestFit="1" customWidth="1"/>
    <col min="4100" max="4100" width="18.57031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39.28515625" style="1" customWidth="1"/>
    <col min="4355" max="4355" width="16.5703125" style="1" bestFit="1" customWidth="1"/>
    <col min="4356" max="4356" width="18.57031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39.28515625" style="1" customWidth="1"/>
    <col min="4611" max="4611" width="16.5703125" style="1" bestFit="1" customWidth="1"/>
    <col min="4612" max="4612" width="18.57031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39.28515625" style="1" customWidth="1"/>
    <col min="4867" max="4867" width="16.5703125" style="1" bestFit="1" customWidth="1"/>
    <col min="4868" max="4868" width="18.57031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39.28515625" style="1" customWidth="1"/>
    <col min="5123" max="5123" width="16.5703125" style="1" bestFit="1" customWidth="1"/>
    <col min="5124" max="5124" width="18.57031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39.28515625" style="1" customWidth="1"/>
    <col min="5379" max="5379" width="16.5703125" style="1" bestFit="1" customWidth="1"/>
    <col min="5380" max="5380" width="18.57031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39.28515625" style="1" customWidth="1"/>
    <col min="5635" max="5635" width="16.5703125" style="1" bestFit="1" customWidth="1"/>
    <col min="5636" max="5636" width="18.57031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39.28515625" style="1" customWidth="1"/>
    <col min="5891" max="5891" width="16.5703125" style="1" bestFit="1" customWidth="1"/>
    <col min="5892" max="5892" width="18.57031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39.28515625" style="1" customWidth="1"/>
    <col min="6147" max="6147" width="16.5703125" style="1" bestFit="1" customWidth="1"/>
    <col min="6148" max="6148" width="18.57031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39.28515625" style="1" customWidth="1"/>
    <col min="6403" max="6403" width="16.5703125" style="1" bestFit="1" customWidth="1"/>
    <col min="6404" max="6404" width="18.57031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39.28515625" style="1" customWidth="1"/>
    <col min="6659" max="6659" width="16.5703125" style="1" bestFit="1" customWidth="1"/>
    <col min="6660" max="6660" width="18.57031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39.28515625" style="1" customWidth="1"/>
    <col min="6915" max="6915" width="16.5703125" style="1" bestFit="1" customWidth="1"/>
    <col min="6916" max="6916" width="18.57031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39.28515625" style="1" customWidth="1"/>
    <col min="7171" max="7171" width="16.5703125" style="1" bestFit="1" customWidth="1"/>
    <col min="7172" max="7172" width="18.57031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39.28515625" style="1" customWidth="1"/>
    <col min="7427" max="7427" width="16.5703125" style="1" bestFit="1" customWidth="1"/>
    <col min="7428" max="7428" width="18.57031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39.28515625" style="1" customWidth="1"/>
    <col min="7683" max="7683" width="16.5703125" style="1" bestFit="1" customWidth="1"/>
    <col min="7684" max="7684" width="18.57031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39.28515625" style="1" customWidth="1"/>
    <col min="7939" max="7939" width="16.5703125" style="1" bestFit="1" customWidth="1"/>
    <col min="7940" max="7940" width="18.57031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39.28515625" style="1" customWidth="1"/>
    <col min="8195" max="8195" width="16.5703125" style="1" bestFit="1" customWidth="1"/>
    <col min="8196" max="8196" width="18.57031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39.28515625" style="1" customWidth="1"/>
    <col min="8451" max="8451" width="16.5703125" style="1" bestFit="1" customWidth="1"/>
    <col min="8452" max="8452" width="18.57031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39.28515625" style="1" customWidth="1"/>
    <col min="8707" max="8707" width="16.5703125" style="1" bestFit="1" customWidth="1"/>
    <col min="8708" max="8708" width="18.57031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39.28515625" style="1" customWidth="1"/>
    <col min="8963" max="8963" width="16.5703125" style="1" bestFit="1" customWidth="1"/>
    <col min="8964" max="8964" width="18.57031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39.28515625" style="1" customWidth="1"/>
    <col min="9219" max="9219" width="16.5703125" style="1" bestFit="1" customWidth="1"/>
    <col min="9220" max="9220" width="18.57031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39.28515625" style="1" customWidth="1"/>
    <col min="9475" max="9475" width="16.5703125" style="1" bestFit="1" customWidth="1"/>
    <col min="9476" max="9476" width="18.57031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39.28515625" style="1" customWidth="1"/>
    <col min="9731" max="9731" width="16.5703125" style="1" bestFit="1" customWidth="1"/>
    <col min="9732" max="9732" width="18.57031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39.28515625" style="1" customWidth="1"/>
    <col min="9987" max="9987" width="16.5703125" style="1" bestFit="1" customWidth="1"/>
    <col min="9988" max="9988" width="18.57031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39.28515625" style="1" customWidth="1"/>
    <col min="10243" max="10243" width="16.5703125" style="1" bestFit="1" customWidth="1"/>
    <col min="10244" max="10244" width="18.57031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39.28515625" style="1" customWidth="1"/>
    <col min="10499" max="10499" width="16.5703125" style="1" bestFit="1" customWidth="1"/>
    <col min="10500" max="10500" width="18.57031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39.28515625" style="1" customWidth="1"/>
    <col min="10755" max="10755" width="16.5703125" style="1" bestFit="1" customWidth="1"/>
    <col min="10756" max="10756" width="18.57031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39.28515625" style="1" customWidth="1"/>
    <col min="11011" max="11011" width="16.5703125" style="1" bestFit="1" customWidth="1"/>
    <col min="11012" max="11012" width="18.57031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39.28515625" style="1" customWidth="1"/>
    <col min="11267" max="11267" width="16.5703125" style="1" bestFit="1" customWidth="1"/>
    <col min="11268" max="11268" width="18.57031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39.28515625" style="1" customWidth="1"/>
    <col min="11523" max="11523" width="16.5703125" style="1" bestFit="1" customWidth="1"/>
    <col min="11524" max="11524" width="18.57031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39.28515625" style="1" customWidth="1"/>
    <col min="11779" max="11779" width="16.5703125" style="1" bestFit="1" customWidth="1"/>
    <col min="11780" max="11780" width="18.57031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39.28515625" style="1" customWidth="1"/>
    <col min="12035" max="12035" width="16.5703125" style="1" bestFit="1" customWidth="1"/>
    <col min="12036" max="12036" width="18.57031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39.28515625" style="1" customWidth="1"/>
    <col min="12291" max="12291" width="16.5703125" style="1" bestFit="1" customWidth="1"/>
    <col min="12292" max="12292" width="18.57031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39.28515625" style="1" customWidth="1"/>
    <col min="12547" max="12547" width="16.5703125" style="1" bestFit="1" customWidth="1"/>
    <col min="12548" max="12548" width="18.57031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39.28515625" style="1" customWidth="1"/>
    <col min="12803" max="12803" width="16.5703125" style="1" bestFit="1" customWidth="1"/>
    <col min="12804" max="12804" width="18.57031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39.28515625" style="1" customWidth="1"/>
    <col min="13059" max="13059" width="16.5703125" style="1" bestFit="1" customWidth="1"/>
    <col min="13060" max="13060" width="18.57031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39.28515625" style="1" customWidth="1"/>
    <col min="13315" max="13315" width="16.5703125" style="1" bestFit="1" customWidth="1"/>
    <col min="13316" max="13316" width="18.57031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39.28515625" style="1" customWidth="1"/>
    <col min="13571" max="13571" width="16.5703125" style="1" bestFit="1" customWidth="1"/>
    <col min="13572" max="13572" width="18.57031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39.28515625" style="1" customWidth="1"/>
    <col min="13827" max="13827" width="16.5703125" style="1" bestFit="1" customWidth="1"/>
    <col min="13828" max="13828" width="18.57031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39.28515625" style="1" customWidth="1"/>
    <col min="14083" max="14083" width="16.5703125" style="1" bestFit="1" customWidth="1"/>
    <col min="14084" max="14084" width="18.57031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39.28515625" style="1" customWidth="1"/>
    <col min="14339" max="14339" width="16.5703125" style="1" bestFit="1" customWidth="1"/>
    <col min="14340" max="14340" width="18.57031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39.28515625" style="1" customWidth="1"/>
    <col min="14595" max="14595" width="16.5703125" style="1" bestFit="1" customWidth="1"/>
    <col min="14596" max="14596" width="18.57031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39.28515625" style="1" customWidth="1"/>
    <col min="14851" max="14851" width="16.5703125" style="1" bestFit="1" customWidth="1"/>
    <col min="14852" max="14852" width="18.57031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39.28515625" style="1" customWidth="1"/>
    <col min="15107" max="15107" width="16.5703125" style="1" bestFit="1" customWidth="1"/>
    <col min="15108" max="15108" width="18.57031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39.28515625" style="1" customWidth="1"/>
    <col min="15363" max="15363" width="16.5703125" style="1" bestFit="1" customWidth="1"/>
    <col min="15364" max="15364" width="18.57031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39.28515625" style="1" customWidth="1"/>
    <col min="15619" max="15619" width="16.5703125" style="1" bestFit="1" customWidth="1"/>
    <col min="15620" max="15620" width="18.57031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39.28515625" style="1" customWidth="1"/>
    <col min="15875" max="15875" width="16.5703125" style="1" bestFit="1" customWidth="1"/>
    <col min="15876" max="15876" width="18.57031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39.28515625" style="1" customWidth="1"/>
    <col min="16131" max="16131" width="16.5703125" style="1" bestFit="1" customWidth="1"/>
    <col min="16132" max="16132" width="18.57031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A1" s="147"/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L1" s="1"/>
    </row>
    <row r="2" spans="1:12" ht="21" customHeight="1" x14ac:dyDescent="0.25">
      <c r="A2" s="147"/>
      <c r="B2" s="115"/>
      <c r="C2" s="189" t="s">
        <v>142</v>
      </c>
      <c r="D2" s="189"/>
      <c r="E2" s="189"/>
      <c r="F2" s="115"/>
      <c r="G2" s="115"/>
      <c r="H2" s="115"/>
      <c r="I2" s="115"/>
      <c r="J2" s="115"/>
      <c r="L2" s="1"/>
    </row>
    <row r="3" spans="1:12" ht="24" customHeight="1" x14ac:dyDescent="0.3">
      <c r="A3" s="147"/>
      <c r="B3" s="120"/>
      <c r="C3" s="189"/>
      <c r="D3" s="189"/>
      <c r="E3" s="189"/>
      <c r="F3" s="120"/>
      <c r="G3" s="120"/>
      <c r="H3" s="120"/>
      <c r="I3" s="120"/>
      <c r="J3" s="120"/>
      <c r="L3" s="1"/>
    </row>
    <row r="4" spans="1:12" ht="24.75" customHeight="1" x14ac:dyDescent="0.25">
      <c r="A4" s="147"/>
      <c r="B4" s="188" t="s">
        <v>137</v>
      </c>
      <c r="C4" s="188"/>
      <c r="D4" s="188"/>
      <c r="E4" s="188"/>
      <c r="F4" s="188"/>
      <c r="G4" s="188"/>
      <c r="H4" s="188"/>
      <c r="I4" s="188"/>
      <c r="J4" s="188"/>
      <c r="L4" s="1"/>
    </row>
    <row r="5" spans="1:12" ht="38.25" customHeight="1" x14ac:dyDescent="0.25">
      <c r="A5" s="147"/>
      <c r="B5" s="115"/>
      <c r="C5" s="189" t="s">
        <v>132</v>
      </c>
      <c r="D5" s="189"/>
      <c r="E5" s="189"/>
      <c r="F5" s="115"/>
      <c r="G5" s="115"/>
      <c r="H5" s="115"/>
      <c r="I5" s="115"/>
      <c r="J5" s="115"/>
    </row>
    <row r="6" spans="1:12" ht="23.1" customHeight="1" x14ac:dyDescent="0.3">
      <c r="A6" s="147"/>
      <c r="B6" s="120"/>
      <c r="C6" s="189"/>
      <c r="D6" s="189"/>
      <c r="E6" s="189"/>
      <c r="F6" s="120"/>
      <c r="G6" s="120"/>
      <c r="H6" s="120"/>
      <c r="I6" s="120"/>
      <c r="J6" s="120"/>
    </row>
    <row r="7" spans="1:12" s="15" customFormat="1" ht="23.1" customHeight="1" x14ac:dyDescent="0.25">
      <c r="A7" s="1"/>
      <c r="B7" s="177"/>
      <c r="C7" s="177"/>
      <c r="D7" s="177"/>
      <c r="E7" s="177"/>
      <c r="F7" s="177"/>
      <c r="G7" s="177"/>
      <c r="H7" s="177"/>
      <c r="I7" s="177"/>
      <c r="J7" s="177"/>
      <c r="K7" s="14"/>
      <c r="L7" s="14"/>
    </row>
    <row r="8" spans="1:12" s="15" customFormat="1" ht="51.75" customHeight="1" x14ac:dyDescent="0.25">
      <c r="A8" s="187" t="s">
        <v>128</v>
      </c>
      <c r="B8" s="187"/>
      <c r="C8" s="187"/>
      <c r="D8" s="187"/>
      <c r="E8" s="187"/>
      <c r="F8" s="1"/>
      <c r="G8" s="1"/>
      <c r="H8" s="3"/>
      <c r="I8" s="63"/>
      <c r="J8" s="63"/>
      <c r="K8" s="14"/>
      <c r="L8" s="14"/>
    </row>
    <row r="9" spans="1:12" s="15" customFormat="1" ht="4.5" customHeight="1" x14ac:dyDescent="0.25">
      <c r="A9" s="5"/>
      <c r="B9" s="5"/>
      <c r="C9" s="5"/>
      <c r="D9" s="5"/>
      <c r="E9" s="5"/>
      <c r="F9" s="1"/>
      <c r="G9" s="1"/>
      <c r="H9" s="3"/>
      <c r="I9" s="63"/>
      <c r="J9" s="63"/>
      <c r="K9" s="14"/>
      <c r="L9" s="14"/>
    </row>
    <row r="10" spans="1:12" s="15" customFormat="1" ht="23.1" customHeight="1" x14ac:dyDescent="0.25">
      <c r="A10" s="195" t="s">
        <v>2</v>
      </c>
      <c r="B10" s="195"/>
      <c r="C10" s="195"/>
      <c r="D10" s="195"/>
      <c r="E10" s="195"/>
      <c r="F10" s="1"/>
      <c r="G10" s="1"/>
      <c r="H10" s="3"/>
      <c r="I10" s="63"/>
      <c r="J10" s="63"/>
      <c r="K10" s="14"/>
      <c r="L10" s="14"/>
    </row>
    <row r="11" spans="1:12" s="15" customFormat="1" ht="23.1" customHeight="1" x14ac:dyDescent="0.3">
      <c r="A11" s="6"/>
      <c r="B11" s="7"/>
      <c r="C11" s="7"/>
      <c r="D11" s="1"/>
      <c r="E11" s="2" t="s">
        <v>3</v>
      </c>
      <c r="F11" s="8"/>
      <c r="G11" s="1" t="s">
        <v>4</v>
      </c>
      <c r="H11" s="3"/>
      <c r="I11" s="64"/>
      <c r="J11" s="64"/>
      <c r="K11" s="14"/>
      <c r="L11" s="14"/>
    </row>
    <row r="12" spans="1:12" s="15" customFormat="1" ht="67.5" customHeight="1" x14ac:dyDescent="0.25">
      <c r="A12" s="117" t="s">
        <v>16</v>
      </c>
      <c r="B12" s="9" t="s">
        <v>5</v>
      </c>
      <c r="C12" s="9" t="s">
        <v>6</v>
      </c>
      <c r="D12" s="9" t="s">
        <v>7</v>
      </c>
      <c r="E12" s="9" t="s">
        <v>8</v>
      </c>
      <c r="F12" s="46" t="s">
        <v>6</v>
      </c>
      <c r="G12" s="16" t="s">
        <v>7</v>
      </c>
      <c r="H12" s="16" t="s">
        <v>8</v>
      </c>
      <c r="I12" s="65" t="s">
        <v>9</v>
      </c>
      <c r="J12" s="65" t="s">
        <v>10</v>
      </c>
      <c r="K12" s="14"/>
      <c r="L12" s="14"/>
    </row>
    <row r="13" spans="1:12" s="15" customFormat="1" ht="23.1" customHeight="1" x14ac:dyDescent="0.2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5">
        <v>6</v>
      </c>
      <c r="G13" s="11">
        <v>7</v>
      </c>
      <c r="H13" s="12">
        <v>8</v>
      </c>
      <c r="I13" s="13">
        <v>9</v>
      </c>
      <c r="J13" s="13">
        <v>10</v>
      </c>
      <c r="K13" s="14"/>
      <c r="L13" s="14"/>
    </row>
    <row r="14" spans="1:12" s="15" customFormat="1" ht="23.1" customHeight="1" x14ac:dyDescent="0.25">
      <c r="A14" s="16">
        <v>1</v>
      </c>
      <c r="B14" s="54" t="s">
        <v>11</v>
      </c>
      <c r="C14" s="18">
        <v>1</v>
      </c>
      <c r="D14" s="19">
        <v>180000</v>
      </c>
      <c r="E14" s="19">
        <f>C14*D14</f>
        <v>180000</v>
      </c>
      <c r="F14" s="57">
        <v>1</v>
      </c>
      <c r="G14" s="19">
        <v>180000</v>
      </c>
      <c r="H14" s="19">
        <f>F14*G14</f>
        <v>180000</v>
      </c>
      <c r="I14" s="13">
        <f>+G14-D14</f>
        <v>0</v>
      </c>
      <c r="J14" s="13">
        <f>+H14-E14</f>
        <v>0</v>
      </c>
      <c r="K14" s="14"/>
      <c r="L14" s="14"/>
    </row>
    <row r="15" spans="1:12" s="15" customFormat="1" ht="23.1" customHeight="1" x14ac:dyDescent="0.25">
      <c r="A15" s="16">
        <v>2</v>
      </c>
      <c r="B15" s="54" t="s">
        <v>109</v>
      </c>
      <c r="C15" s="18">
        <v>1</v>
      </c>
      <c r="D15" s="19">
        <v>160000</v>
      </c>
      <c r="E15" s="19">
        <f t="shared" ref="E15:E32" si="0">C15*D15</f>
        <v>160000</v>
      </c>
      <c r="F15" s="57">
        <v>1</v>
      </c>
      <c r="G15" s="19">
        <v>160000</v>
      </c>
      <c r="H15" s="19">
        <f t="shared" ref="H15:H32" si="1">F15*G15</f>
        <v>160000</v>
      </c>
      <c r="I15" s="13">
        <f t="shared" ref="I15:I32" si="2">+G15-D15</f>
        <v>0</v>
      </c>
      <c r="J15" s="13">
        <f t="shared" ref="J15:J32" si="3">+H15-E15</f>
        <v>0</v>
      </c>
      <c r="K15" s="14"/>
      <c r="L15" s="14"/>
    </row>
    <row r="16" spans="1:12" s="15" customFormat="1" ht="23.1" customHeight="1" x14ac:dyDescent="0.25">
      <c r="A16" s="16">
        <v>3</v>
      </c>
      <c r="B16" s="17" t="s">
        <v>95</v>
      </c>
      <c r="C16" s="52">
        <v>0.75</v>
      </c>
      <c r="D16" s="19">
        <v>157500</v>
      </c>
      <c r="E16" s="19">
        <f>C16*D16</f>
        <v>118125</v>
      </c>
      <c r="F16" s="58">
        <v>0.75</v>
      </c>
      <c r="G16" s="19">
        <v>150000</v>
      </c>
      <c r="H16" s="19">
        <f>F16*G16</f>
        <v>112500</v>
      </c>
      <c r="I16" s="13">
        <f t="shared" si="2"/>
        <v>-7500</v>
      </c>
      <c r="J16" s="13">
        <f t="shared" si="3"/>
        <v>-5625</v>
      </c>
      <c r="K16" s="14"/>
      <c r="L16" s="14"/>
    </row>
    <row r="17" spans="1:12" s="15" customFormat="1" ht="23.1" customHeight="1" x14ac:dyDescent="0.25">
      <c r="A17" s="16">
        <v>4</v>
      </c>
      <c r="B17" s="54" t="s">
        <v>110</v>
      </c>
      <c r="C17" s="18">
        <v>1</v>
      </c>
      <c r="D17" s="19">
        <f>+'Մերձավանի և Այգեկի մանկապարտեզ'!D16</f>
        <v>122700</v>
      </c>
      <c r="E17" s="19">
        <f t="shared" si="0"/>
        <v>122700</v>
      </c>
      <c r="F17" s="57">
        <v>1</v>
      </c>
      <c r="G17" s="19">
        <v>115200</v>
      </c>
      <c r="H17" s="19">
        <f t="shared" si="1"/>
        <v>115200</v>
      </c>
      <c r="I17" s="13">
        <f t="shared" si="2"/>
        <v>-7500</v>
      </c>
      <c r="J17" s="13">
        <f t="shared" si="3"/>
        <v>-7500</v>
      </c>
      <c r="K17" s="14"/>
      <c r="L17" s="14"/>
    </row>
    <row r="18" spans="1:12" s="15" customFormat="1" ht="23.1" customHeight="1" x14ac:dyDescent="0.25">
      <c r="A18" s="16">
        <v>5</v>
      </c>
      <c r="B18" s="54" t="s">
        <v>111</v>
      </c>
      <c r="C18" s="52">
        <f>4*1.17</f>
        <v>4.68</v>
      </c>
      <c r="D18" s="19">
        <f>+'Մերձավանի և Այգեկի մանկապարտեզ'!D17</f>
        <v>122700</v>
      </c>
      <c r="E18" s="19">
        <f t="shared" si="0"/>
        <v>574236</v>
      </c>
      <c r="F18" s="58">
        <f>4*1.17</f>
        <v>4.68</v>
      </c>
      <c r="G18" s="19">
        <v>115200</v>
      </c>
      <c r="H18" s="19">
        <f t="shared" si="1"/>
        <v>539136</v>
      </c>
      <c r="I18" s="13">
        <f t="shared" si="2"/>
        <v>-7500</v>
      </c>
      <c r="J18" s="13">
        <f t="shared" si="3"/>
        <v>-35100</v>
      </c>
      <c r="K18" s="14"/>
      <c r="L18" s="14"/>
    </row>
    <row r="19" spans="1:12" s="15" customFormat="1" ht="23.1" customHeight="1" x14ac:dyDescent="0.25">
      <c r="A19" s="16">
        <v>6</v>
      </c>
      <c r="B19" s="17" t="s">
        <v>98</v>
      </c>
      <c r="C19" s="18">
        <v>4</v>
      </c>
      <c r="D19" s="19">
        <f>+'Մերձավանի և Այգեկի մանկապարտեզ'!D49</f>
        <v>117500</v>
      </c>
      <c r="E19" s="19">
        <f t="shared" si="0"/>
        <v>470000</v>
      </c>
      <c r="F19" s="57">
        <v>4</v>
      </c>
      <c r="G19" s="19">
        <v>110000</v>
      </c>
      <c r="H19" s="19">
        <f t="shared" si="1"/>
        <v>440000</v>
      </c>
      <c r="I19" s="13">
        <f t="shared" si="2"/>
        <v>-7500</v>
      </c>
      <c r="J19" s="13">
        <f t="shared" si="3"/>
        <v>-30000</v>
      </c>
      <c r="K19" s="14"/>
      <c r="L19" s="14"/>
    </row>
    <row r="20" spans="1:12" s="15" customFormat="1" ht="23.1" customHeight="1" x14ac:dyDescent="0.25">
      <c r="A20" s="16">
        <v>7</v>
      </c>
      <c r="B20" s="17" t="s">
        <v>99</v>
      </c>
      <c r="C20" s="18">
        <v>1</v>
      </c>
      <c r="D20" s="19">
        <f>+'Մերձավանի և Այգեկի մանկապարտեզ'!D19</f>
        <v>122700</v>
      </c>
      <c r="E20" s="19">
        <f t="shared" si="0"/>
        <v>122700</v>
      </c>
      <c r="F20" s="57">
        <v>1</v>
      </c>
      <c r="G20" s="19">
        <v>115200</v>
      </c>
      <c r="H20" s="19">
        <f t="shared" si="1"/>
        <v>115200</v>
      </c>
      <c r="I20" s="13">
        <f t="shared" si="2"/>
        <v>-7500</v>
      </c>
      <c r="J20" s="13">
        <f t="shared" si="3"/>
        <v>-7500</v>
      </c>
      <c r="K20" s="14"/>
      <c r="L20" s="14"/>
    </row>
    <row r="21" spans="1:12" s="15" customFormat="1" ht="23.1" customHeight="1" x14ac:dyDescent="0.25">
      <c r="A21" s="16">
        <v>8</v>
      </c>
      <c r="B21" s="17" t="s">
        <v>100</v>
      </c>
      <c r="C21" s="18">
        <v>1</v>
      </c>
      <c r="D21" s="19">
        <f>+'Մերձավանի և Այգեկի մանկապարտեզ'!D20</f>
        <v>122700</v>
      </c>
      <c r="E21" s="19">
        <f t="shared" si="0"/>
        <v>122700</v>
      </c>
      <c r="F21" s="57">
        <v>1</v>
      </c>
      <c r="G21" s="19">
        <v>115200</v>
      </c>
      <c r="H21" s="19">
        <f t="shared" si="1"/>
        <v>115200</v>
      </c>
      <c r="I21" s="13">
        <f t="shared" si="2"/>
        <v>-7500</v>
      </c>
      <c r="J21" s="13">
        <f t="shared" si="3"/>
        <v>-7500</v>
      </c>
      <c r="K21" s="14"/>
      <c r="L21" s="14"/>
    </row>
    <row r="22" spans="1:12" s="15" customFormat="1" ht="23.1" customHeight="1" x14ac:dyDescent="0.25">
      <c r="A22" s="16">
        <v>9</v>
      </c>
      <c r="B22" s="17" t="s">
        <v>101</v>
      </c>
      <c r="C22" s="52">
        <v>0.75</v>
      </c>
      <c r="D22" s="19">
        <f>+'Մերձավանի և Այգեկի մանկապարտեզ'!D21</f>
        <v>122700</v>
      </c>
      <c r="E22" s="19">
        <f t="shared" si="0"/>
        <v>92025</v>
      </c>
      <c r="F22" s="58">
        <v>0.75</v>
      </c>
      <c r="G22" s="19">
        <v>115200</v>
      </c>
      <c r="H22" s="19">
        <f t="shared" si="1"/>
        <v>86400</v>
      </c>
      <c r="I22" s="13">
        <f t="shared" si="2"/>
        <v>-7500</v>
      </c>
      <c r="J22" s="13">
        <f t="shared" si="3"/>
        <v>-5625</v>
      </c>
      <c r="K22" s="14"/>
      <c r="L22" s="14"/>
    </row>
    <row r="23" spans="1:12" s="15" customFormat="1" ht="23.1" customHeight="1" x14ac:dyDescent="0.25">
      <c r="A23" s="16">
        <v>10</v>
      </c>
      <c r="B23" s="17" t="s">
        <v>102</v>
      </c>
      <c r="C23" s="52">
        <v>0.75</v>
      </c>
      <c r="D23" s="19">
        <f>+'Մերձավանի և Այգեկի մանկապարտեզ'!D22</f>
        <v>122700</v>
      </c>
      <c r="E23" s="19">
        <f t="shared" si="0"/>
        <v>92025</v>
      </c>
      <c r="F23" s="58">
        <v>0.75</v>
      </c>
      <c r="G23" s="19">
        <v>115200</v>
      </c>
      <c r="H23" s="19">
        <f t="shared" si="1"/>
        <v>86400</v>
      </c>
      <c r="I23" s="13">
        <f t="shared" si="2"/>
        <v>-7500</v>
      </c>
      <c r="J23" s="13">
        <f t="shared" si="3"/>
        <v>-5625</v>
      </c>
      <c r="K23" s="14"/>
      <c r="L23" s="14"/>
    </row>
    <row r="24" spans="1:12" s="15" customFormat="1" ht="23.1" customHeight="1" x14ac:dyDescent="0.25">
      <c r="A24" s="16">
        <v>11</v>
      </c>
      <c r="B24" s="17" t="s">
        <v>90</v>
      </c>
      <c r="C24" s="18">
        <v>1</v>
      </c>
      <c r="D24" s="19">
        <f>+'Մերձավանի և Այգեկի մանկապարտեզ'!D23</f>
        <v>112500</v>
      </c>
      <c r="E24" s="19">
        <f t="shared" si="0"/>
        <v>112500</v>
      </c>
      <c r="F24" s="57">
        <v>1</v>
      </c>
      <c r="G24" s="19">
        <v>105000</v>
      </c>
      <c r="H24" s="19">
        <f t="shared" si="1"/>
        <v>105000</v>
      </c>
      <c r="I24" s="13">
        <f t="shared" si="2"/>
        <v>-7500</v>
      </c>
      <c r="J24" s="13">
        <f t="shared" si="3"/>
        <v>-7500</v>
      </c>
      <c r="K24" s="14"/>
      <c r="L24" s="14"/>
    </row>
    <row r="25" spans="1:12" s="15" customFormat="1" ht="23.1" customHeight="1" x14ac:dyDescent="0.25">
      <c r="A25" s="16">
        <v>12</v>
      </c>
      <c r="B25" s="17" t="s">
        <v>61</v>
      </c>
      <c r="C25" s="18">
        <v>0.5</v>
      </c>
      <c r="D25" s="19">
        <v>160000</v>
      </c>
      <c r="E25" s="19">
        <f t="shared" si="0"/>
        <v>80000</v>
      </c>
      <c r="F25" s="57">
        <v>0.5</v>
      </c>
      <c r="G25" s="19">
        <v>160000</v>
      </c>
      <c r="H25" s="19">
        <f t="shared" si="1"/>
        <v>80000</v>
      </c>
      <c r="I25" s="13">
        <f t="shared" si="2"/>
        <v>0</v>
      </c>
      <c r="J25" s="13">
        <f t="shared" si="3"/>
        <v>0</v>
      </c>
      <c r="K25" s="14"/>
      <c r="L25" s="14"/>
    </row>
    <row r="26" spans="1:12" s="15" customFormat="1" ht="23.1" customHeight="1" x14ac:dyDescent="0.25">
      <c r="A26" s="16">
        <v>13</v>
      </c>
      <c r="B26" s="17" t="s">
        <v>103</v>
      </c>
      <c r="C26" s="18">
        <v>1</v>
      </c>
      <c r="D26" s="19">
        <f>+'Մերձավանի և Այգեկի մանկապարտեզ'!D25</f>
        <v>115500</v>
      </c>
      <c r="E26" s="19">
        <f t="shared" si="0"/>
        <v>115500</v>
      </c>
      <c r="F26" s="57">
        <v>1</v>
      </c>
      <c r="G26" s="19">
        <v>108000</v>
      </c>
      <c r="H26" s="19">
        <f t="shared" si="1"/>
        <v>108000</v>
      </c>
      <c r="I26" s="13">
        <f t="shared" si="2"/>
        <v>-7500</v>
      </c>
      <c r="J26" s="13">
        <f t="shared" si="3"/>
        <v>-7500</v>
      </c>
      <c r="K26" s="14"/>
      <c r="L26" s="14"/>
    </row>
    <row r="27" spans="1:12" ht="23.1" customHeight="1" x14ac:dyDescent="0.25">
      <c r="A27" s="16">
        <v>14</v>
      </c>
      <c r="B27" s="17" t="s">
        <v>104</v>
      </c>
      <c r="C27" s="18">
        <v>1</v>
      </c>
      <c r="D27" s="19">
        <f>+'Մերձավանի և Այգեկի մանկապարտեզ'!D26</f>
        <v>112500</v>
      </c>
      <c r="E27" s="19">
        <f t="shared" si="0"/>
        <v>112500</v>
      </c>
      <c r="F27" s="57">
        <v>1</v>
      </c>
      <c r="G27" s="19">
        <v>105000</v>
      </c>
      <c r="H27" s="19">
        <f t="shared" si="1"/>
        <v>105000</v>
      </c>
      <c r="I27" s="13">
        <f t="shared" si="2"/>
        <v>-7500</v>
      </c>
      <c r="J27" s="13">
        <f t="shared" si="3"/>
        <v>-7500</v>
      </c>
    </row>
    <row r="28" spans="1:12" ht="23.1" customHeight="1" x14ac:dyDescent="0.25">
      <c r="A28" s="16">
        <v>15</v>
      </c>
      <c r="B28" s="17" t="s">
        <v>91</v>
      </c>
      <c r="C28" s="18">
        <v>0.5</v>
      </c>
      <c r="D28" s="19">
        <f>+'Մերձավանի և Այգեկի մանկապարտեզ'!D27</f>
        <v>112500</v>
      </c>
      <c r="E28" s="19">
        <f t="shared" si="0"/>
        <v>56250</v>
      </c>
      <c r="F28" s="57">
        <v>0.5</v>
      </c>
      <c r="G28" s="19">
        <v>105000</v>
      </c>
      <c r="H28" s="19">
        <f t="shared" si="1"/>
        <v>52500</v>
      </c>
      <c r="I28" s="13">
        <f t="shared" si="2"/>
        <v>-7500</v>
      </c>
      <c r="J28" s="13">
        <f t="shared" si="3"/>
        <v>-3750</v>
      </c>
    </row>
    <row r="29" spans="1:12" ht="23.1" customHeight="1" x14ac:dyDescent="0.25">
      <c r="A29" s="16">
        <v>16</v>
      </c>
      <c r="B29" s="17" t="s">
        <v>105</v>
      </c>
      <c r="C29" s="18">
        <v>1</v>
      </c>
      <c r="D29" s="19">
        <f>+'Մերձավանի և Այգեկի մանկապարտեզ'!D28</f>
        <v>112500</v>
      </c>
      <c r="E29" s="19">
        <f t="shared" si="0"/>
        <v>112500</v>
      </c>
      <c r="F29" s="57">
        <v>1</v>
      </c>
      <c r="G29" s="19">
        <v>105000</v>
      </c>
      <c r="H29" s="19">
        <f t="shared" si="1"/>
        <v>105000</v>
      </c>
      <c r="I29" s="13">
        <f t="shared" si="2"/>
        <v>-7500</v>
      </c>
      <c r="J29" s="13">
        <f t="shared" si="3"/>
        <v>-7500</v>
      </c>
    </row>
    <row r="30" spans="1:12" ht="23.1" customHeight="1" x14ac:dyDescent="0.25">
      <c r="A30" s="16">
        <v>17</v>
      </c>
      <c r="B30" s="17" t="s">
        <v>106</v>
      </c>
      <c r="C30" s="18">
        <v>1</v>
      </c>
      <c r="D30" s="19">
        <f>+'Մերձավանի և Այգեկի մանկապարտեզ'!D29</f>
        <v>112500</v>
      </c>
      <c r="E30" s="19">
        <f t="shared" si="0"/>
        <v>112500</v>
      </c>
      <c r="F30" s="57">
        <v>1</v>
      </c>
      <c r="G30" s="19">
        <v>105000</v>
      </c>
      <c r="H30" s="19">
        <f t="shared" si="1"/>
        <v>105000</v>
      </c>
      <c r="I30" s="13">
        <f t="shared" si="2"/>
        <v>-7500</v>
      </c>
      <c r="J30" s="13">
        <f t="shared" si="3"/>
        <v>-7500</v>
      </c>
    </row>
    <row r="31" spans="1:12" ht="23.1" customHeight="1" x14ac:dyDescent="0.25">
      <c r="A31" s="16">
        <v>18</v>
      </c>
      <c r="B31" s="17" t="s">
        <v>56</v>
      </c>
      <c r="C31" s="18">
        <v>0.5</v>
      </c>
      <c r="D31" s="19">
        <f>+'Մերձավանի և Այգեկի մանկապարտեզ'!D30</f>
        <v>112500</v>
      </c>
      <c r="E31" s="19">
        <f t="shared" si="0"/>
        <v>56250</v>
      </c>
      <c r="F31" s="57">
        <v>0.5</v>
      </c>
      <c r="G31" s="19">
        <v>105000</v>
      </c>
      <c r="H31" s="19">
        <f t="shared" si="1"/>
        <v>52500</v>
      </c>
      <c r="I31" s="13">
        <f t="shared" si="2"/>
        <v>-7500</v>
      </c>
      <c r="J31" s="13">
        <f t="shared" si="3"/>
        <v>-3750</v>
      </c>
    </row>
    <row r="32" spans="1:12" ht="23.1" customHeight="1" x14ac:dyDescent="0.25">
      <c r="A32" s="16">
        <v>19</v>
      </c>
      <c r="B32" s="17" t="s">
        <v>112</v>
      </c>
      <c r="C32" s="18">
        <v>1</v>
      </c>
      <c r="D32" s="19">
        <f>+'Մերձավանի և Այգեկի մանկապարտեզ'!D31</f>
        <v>112500</v>
      </c>
      <c r="E32" s="19">
        <f t="shared" si="0"/>
        <v>112500</v>
      </c>
      <c r="F32" s="57">
        <v>1</v>
      </c>
      <c r="G32" s="19">
        <v>105000</v>
      </c>
      <c r="H32" s="19">
        <f t="shared" si="1"/>
        <v>105000</v>
      </c>
      <c r="I32" s="13">
        <f t="shared" si="2"/>
        <v>-7500</v>
      </c>
      <c r="J32" s="13">
        <f t="shared" si="3"/>
        <v>-7500</v>
      </c>
    </row>
    <row r="33" spans="1:11" ht="23.1" customHeight="1" x14ac:dyDescent="0.25">
      <c r="A33" s="22"/>
      <c r="B33" s="22" t="s">
        <v>13</v>
      </c>
      <c r="C33" s="23">
        <f>SUM(C14:C32)</f>
        <v>23.43</v>
      </c>
      <c r="D33" s="24"/>
      <c r="E33" s="24">
        <f>SUM(E14:E32)</f>
        <v>2925011</v>
      </c>
      <c r="F33" s="67">
        <f>SUM(F14:F32)</f>
        <v>23.43</v>
      </c>
      <c r="G33" s="24">
        <f t="shared" ref="G33:J33" si="4">SUM(G14:G32)</f>
        <v>2294200</v>
      </c>
      <c r="H33" s="24">
        <f t="shared" si="4"/>
        <v>2768036</v>
      </c>
      <c r="I33" s="66">
        <f t="shared" si="4"/>
        <v>-120000</v>
      </c>
      <c r="J33" s="66">
        <f t="shared" si="4"/>
        <v>-156975</v>
      </c>
      <c r="K33" s="148" t="s">
        <v>135</v>
      </c>
    </row>
    <row r="34" spans="1:11" ht="23.1" customHeight="1" x14ac:dyDescent="0.25">
      <c r="A34" s="60"/>
      <c r="B34" s="60"/>
      <c r="C34" s="61"/>
      <c r="D34" s="62"/>
      <c r="E34" s="62"/>
      <c r="F34" s="194" t="s">
        <v>125</v>
      </c>
      <c r="G34" s="194"/>
      <c r="H34" s="3">
        <f>+H33*12.5</f>
        <v>34600450</v>
      </c>
    </row>
    <row r="35" spans="1:11" x14ac:dyDescent="0.25">
      <c r="A35" s="186"/>
      <c r="B35" s="186"/>
      <c r="C35" s="186"/>
      <c r="D35" s="186"/>
      <c r="E35" s="186"/>
    </row>
  </sheetData>
  <mergeCells count="9">
    <mergeCell ref="A35:E35"/>
    <mergeCell ref="F34:G34"/>
    <mergeCell ref="A8:E8"/>
    <mergeCell ref="A10:E10"/>
    <mergeCell ref="B1:J1"/>
    <mergeCell ref="C2:E3"/>
    <mergeCell ref="B4:J4"/>
    <mergeCell ref="C5:E6"/>
    <mergeCell ref="B7:J7"/>
  </mergeCells>
  <pageMargins left="0.31496062992125984" right="0.31496062992125984" top="0.35433070866141736" bottom="0.35433070866141736" header="0.31496062992125984" footer="0.31496062992125984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workbookViewId="0">
      <selection activeCell="C2" sqref="C2:E3"/>
    </sheetView>
  </sheetViews>
  <sheetFormatPr defaultColWidth="8.85546875" defaultRowHeight="17.25" x14ac:dyDescent="0.25"/>
  <cols>
    <col min="1" max="1" width="6.7109375" style="1" customWidth="1"/>
    <col min="2" max="2" width="44" style="27" customWidth="1"/>
    <col min="3" max="3" width="13.140625" style="27" customWidth="1"/>
    <col min="4" max="4" width="22.85546875" style="1" customWidth="1"/>
    <col min="5" max="5" width="19.140625" style="1" customWidth="1"/>
    <col min="6" max="6" width="10" style="1" hidden="1" customWidth="1"/>
    <col min="7" max="7" width="12.7109375" style="1" hidden="1" customWidth="1"/>
    <col min="8" max="8" width="13.28515625" style="3" hidden="1" customWidth="1"/>
    <col min="9" max="9" width="11.28515625" style="4" hidden="1" customWidth="1"/>
    <col min="10" max="10" width="13.28515625" style="4" hidden="1" customWidth="1"/>
    <col min="11" max="11" width="21" style="4" customWidth="1"/>
    <col min="12" max="12" width="18.7109375" style="4" customWidth="1"/>
    <col min="13" max="256" width="8.85546875" style="1"/>
    <col min="257" max="257" width="6.7109375" style="1" customWidth="1"/>
    <col min="258" max="258" width="40.42578125" style="1" customWidth="1"/>
    <col min="259" max="259" width="10.7109375" style="1" customWidth="1"/>
    <col min="260" max="260" width="18.57031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40.42578125" style="1" customWidth="1"/>
    <col min="515" max="515" width="10.7109375" style="1" customWidth="1"/>
    <col min="516" max="516" width="18.57031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40.42578125" style="1" customWidth="1"/>
    <col min="771" max="771" width="10.7109375" style="1" customWidth="1"/>
    <col min="772" max="772" width="18.57031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40.42578125" style="1" customWidth="1"/>
    <col min="1027" max="1027" width="10.7109375" style="1" customWidth="1"/>
    <col min="1028" max="1028" width="18.57031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40.42578125" style="1" customWidth="1"/>
    <col min="1283" max="1283" width="10.7109375" style="1" customWidth="1"/>
    <col min="1284" max="1284" width="18.57031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40.42578125" style="1" customWidth="1"/>
    <col min="1539" max="1539" width="10.7109375" style="1" customWidth="1"/>
    <col min="1540" max="1540" width="18.57031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40.42578125" style="1" customWidth="1"/>
    <col min="1795" max="1795" width="10.7109375" style="1" customWidth="1"/>
    <col min="1796" max="1796" width="18.57031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40.42578125" style="1" customWidth="1"/>
    <col min="2051" max="2051" width="10.7109375" style="1" customWidth="1"/>
    <col min="2052" max="2052" width="18.57031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40.42578125" style="1" customWidth="1"/>
    <col min="2307" max="2307" width="10.7109375" style="1" customWidth="1"/>
    <col min="2308" max="2308" width="18.57031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40.42578125" style="1" customWidth="1"/>
    <col min="2563" max="2563" width="10.7109375" style="1" customWidth="1"/>
    <col min="2564" max="2564" width="18.57031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40.42578125" style="1" customWidth="1"/>
    <col min="2819" max="2819" width="10.7109375" style="1" customWidth="1"/>
    <col min="2820" max="2820" width="18.57031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40.42578125" style="1" customWidth="1"/>
    <col min="3075" max="3075" width="10.7109375" style="1" customWidth="1"/>
    <col min="3076" max="3076" width="18.57031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40.42578125" style="1" customWidth="1"/>
    <col min="3331" max="3331" width="10.7109375" style="1" customWidth="1"/>
    <col min="3332" max="3332" width="18.57031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40.42578125" style="1" customWidth="1"/>
    <col min="3587" max="3587" width="10.7109375" style="1" customWidth="1"/>
    <col min="3588" max="3588" width="18.57031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40.42578125" style="1" customWidth="1"/>
    <col min="3843" max="3843" width="10.7109375" style="1" customWidth="1"/>
    <col min="3844" max="3844" width="18.57031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40.42578125" style="1" customWidth="1"/>
    <col min="4099" max="4099" width="10.7109375" style="1" customWidth="1"/>
    <col min="4100" max="4100" width="18.57031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40.42578125" style="1" customWidth="1"/>
    <col min="4355" max="4355" width="10.7109375" style="1" customWidth="1"/>
    <col min="4356" max="4356" width="18.57031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40.42578125" style="1" customWidth="1"/>
    <col min="4611" max="4611" width="10.7109375" style="1" customWidth="1"/>
    <col min="4612" max="4612" width="18.57031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40.42578125" style="1" customWidth="1"/>
    <col min="4867" max="4867" width="10.7109375" style="1" customWidth="1"/>
    <col min="4868" max="4868" width="18.57031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40.42578125" style="1" customWidth="1"/>
    <col min="5123" max="5123" width="10.7109375" style="1" customWidth="1"/>
    <col min="5124" max="5124" width="18.57031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40.42578125" style="1" customWidth="1"/>
    <col min="5379" max="5379" width="10.7109375" style="1" customWidth="1"/>
    <col min="5380" max="5380" width="18.57031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40.42578125" style="1" customWidth="1"/>
    <col min="5635" max="5635" width="10.7109375" style="1" customWidth="1"/>
    <col min="5636" max="5636" width="18.57031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40.42578125" style="1" customWidth="1"/>
    <col min="5891" max="5891" width="10.7109375" style="1" customWidth="1"/>
    <col min="5892" max="5892" width="18.57031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40.42578125" style="1" customWidth="1"/>
    <col min="6147" max="6147" width="10.7109375" style="1" customWidth="1"/>
    <col min="6148" max="6148" width="18.57031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40.42578125" style="1" customWidth="1"/>
    <col min="6403" max="6403" width="10.7109375" style="1" customWidth="1"/>
    <col min="6404" max="6404" width="18.57031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40.42578125" style="1" customWidth="1"/>
    <col min="6659" max="6659" width="10.7109375" style="1" customWidth="1"/>
    <col min="6660" max="6660" width="18.57031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40.42578125" style="1" customWidth="1"/>
    <col min="6915" max="6915" width="10.7109375" style="1" customWidth="1"/>
    <col min="6916" max="6916" width="18.57031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40.42578125" style="1" customWidth="1"/>
    <col min="7171" max="7171" width="10.7109375" style="1" customWidth="1"/>
    <col min="7172" max="7172" width="18.57031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40.42578125" style="1" customWidth="1"/>
    <col min="7427" max="7427" width="10.7109375" style="1" customWidth="1"/>
    <col min="7428" max="7428" width="18.57031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40.42578125" style="1" customWidth="1"/>
    <col min="7683" max="7683" width="10.7109375" style="1" customWidth="1"/>
    <col min="7684" max="7684" width="18.57031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40.42578125" style="1" customWidth="1"/>
    <col min="7939" max="7939" width="10.7109375" style="1" customWidth="1"/>
    <col min="7940" max="7940" width="18.57031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40.42578125" style="1" customWidth="1"/>
    <col min="8195" max="8195" width="10.7109375" style="1" customWidth="1"/>
    <col min="8196" max="8196" width="18.57031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40.42578125" style="1" customWidth="1"/>
    <col min="8451" max="8451" width="10.7109375" style="1" customWidth="1"/>
    <col min="8452" max="8452" width="18.57031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40.42578125" style="1" customWidth="1"/>
    <col min="8707" max="8707" width="10.7109375" style="1" customWidth="1"/>
    <col min="8708" max="8708" width="18.57031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40.42578125" style="1" customWidth="1"/>
    <col min="8963" max="8963" width="10.7109375" style="1" customWidth="1"/>
    <col min="8964" max="8964" width="18.57031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40.42578125" style="1" customWidth="1"/>
    <col min="9219" max="9219" width="10.7109375" style="1" customWidth="1"/>
    <col min="9220" max="9220" width="18.57031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40.42578125" style="1" customWidth="1"/>
    <col min="9475" max="9475" width="10.7109375" style="1" customWidth="1"/>
    <col min="9476" max="9476" width="18.57031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40.42578125" style="1" customWidth="1"/>
    <col min="9731" max="9731" width="10.7109375" style="1" customWidth="1"/>
    <col min="9732" max="9732" width="18.57031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40.42578125" style="1" customWidth="1"/>
    <col min="9987" max="9987" width="10.7109375" style="1" customWidth="1"/>
    <col min="9988" max="9988" width="18.57031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40.42578125" style="1" customWidth="1"/>
    <col min="10243" max="10243" width="10.7109375" style="1" customWidth="1"/>
    <col min="10244" max="10244" width="18.57031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40.42578125" style="1" customWidth="1"/>
    <col min="10499" max="10499" width="10.7109375" style="1" customWidth="1"/>
    <col min="10500" max="10500" width="18.57031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40.42578125" style="1" customWidth="1"/>
    <col min="10755" max="10755" width="10.7109375" style="1" customWidth="1"/>
    <col min="10756" max="10756" width="18.57031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40.42578125" style="1" customWidth="1"/>
    <col min="11011" max="11011" width="10.7109375" style="1" customWidth="1"/>
    <col min="11012" max="11012" width="18.57031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40.42578125" style="1" customWidth="1"/>
    <col min="11267" max="11267" width="10.7109375" style="1" customWidth="1"/>
    <col min="11268" max="11268" width="18.57031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40.42578125" style="1" customWidth="1"/>
    <col min="11523" max="11523" width="10.7109375" style="1" customWidth="1"/>
    <col min="11524" max="11524" width="18.57031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40.42578125" style="1" customWidth="1"/>
    <col min="11779" max="11779" width="10.7109375" style="1" customWidth="1"/>
    <col min="11780" max="11780" width="18.57031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40.42578125" style="1" customWidth="1"/>
    <col min="12035" max="12035" width="10.7109375" style="1" customWidth="1"/>
    <col min="12036" max="12036" width="18.57031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40.42578125" style="1" customWidth="1"/>
    <col min="12291" max="12291" width="10.7109375" style="1" customWidth="1"/>
    <col min="12292" max="12292" width="18.57031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40.42578125" style="1" customWidth="1"/>
    <col min="12547" max="12547" width="10.7109375" style="1" customWidth="1"/>
    <col min="12548" max="12548" width="18.57031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40.42578125" style="1" customWidth="1"/>
    <col min="12803" max="12803" width="10.7109375" style="1" customWidth="1"/>
    <col min="12804" max="12804" width="18.57031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40.42578125" style="1" customWidth="1"/>
    <col min="13059" max="13059" width="10.7109375" style="1" customWidth="1"/>
    <col min="13060" max="13060" width="18.57031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40.42578125" style="1" customWidth="1"/>
    <col min="13315" max="13315" width="10.7109375" style="1" customWidth="1"/>
    <col min="13316" max="13316" width="18.57031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40.42578125" style="1" customWidth="1"/>
    <col min="13571" max="13571" width="10.7109375" style="1" customWidth="1"/>
    <col min="13572" max="13572" width="18.57031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40.42578125" style="1" customWidth="1"/>
    <col min="13827" max="13827" width="10.7109375" style="1" customWidth="1"/>
    <col min="13828" max="13828" width="18.57031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40.42578125" style="1" customWidth="1"/>
    <col min="14083" max="14083" width="10.7109375" style="1" customWidth="1"/>
    <col min="14084" max="14084" width="18.57031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40.42578125" style="1" customWidth="1"/>
    <col min="14339" max="14339" width="10.7109375" style="1" customWidth="1"/>
    <col min="14340" max="14340" width="18.57031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40.42578125" style="1" customWidth="1"/>
    <col min="14595" max="14595" width="10.7109375" style="1" customWidth="1"/>
    <col min="14596" max="14596" width="18.57031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40.42578125" style="1" customWidth="1"/>
    <col min="14851" max="14851" width="10.7109375" style="1" customWidth="1"/>
    <col min="14852" max="14852" width="18.57031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40.42578125" style="1" customWidth="1"/>
    <col min="15107" max="15107" width="10.7109375" style="1" customWidth="1"/>
    <col min="15108" max="15108" width="18.57031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40.42578125" style="1" customWidth="1"/>
    <col min="15363" max="15363" width="10.7109375" style="1" customWidth="1"/>
    <col min="15364" max="15364" width="18.57031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40.42578125" style="1" customWidth="1"/>
    <col min="15619" max="15619" width="10.7109375" style="1" customWidth="1"/>
    <col min="15620" max="15620" width="18.57031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40.42578125" style="1" customWidth="1"/>
    <col min="15875" max="15875" width="10.7109375" style="1" customWidth="1"/>
    <col min="15876" max="15876" width="18.57031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40.42578125" style="1" customWidth="1"/>
    <col min="16131" max="16131" width="10.7109375" style="1" customWidth="1"/>
    <col min="16132" max="16132" width="18.57031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A1" s="147"/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L1" s="1"/>
    </row>
    <row r="2" spans="1:12" ht="21" customHeight="1" x14ac:dyDescent="0.25">
      <c r="A2" s="147"/>
      <c r="B2" s="115"/>
      <c r="C2" s="189" t="s">
        <v>142</v>
      </c>
      <c r="D2" s="189"/>
      <c r="E2" s="189"/>
      <c r="F2" s="115"/>
      <c r="G2" s="115"/>
      <c r="H2" s="115"/>
      <c r="I2" s="115"/>
      <c r="J2" s="115"/>
      <c r="L2" s="1"/>
    </row>
    <row r="3" spans="1:12" ht="24" customHeight="1" x14ac:dyDescent="0.3">
      <c r="A3" s="147"/>
      <c r="B3" s="120"/>
      <c r="C3" s="189"/>
      <c r="D3" s="189"/>
      <c r="E3" s="189"/>
      <c r="F3" s="120"/>
      <c r="G3" s="120"/>
      <c r="H3" s="120"/>
      <c r="I3" s="120"/>
      <c r="J3" s="120"/>
      <c r="L3" s="1"/>
    </row>
    <row r="4" spans="1:12" ht="24.75" customHeight="1" x14ac:dyDescent="0.25">
      <c r="A4" s="147"/>
      <c r="B4" s="188" t="s">
        <v>139</v>
      </c>
      <c r="C4" s="188"/>
      <c r="D4" s="188"/>
      <c r="E4" s="188"/>
      <c r="F4" s="188"/>
      <c r="G4" s="188"/>
      <c r="H4" s="188"/>
      <c r="I4" s="188"/>
      <c r="J4" s="188"/>
      <c r="L4" s="1"/>
    </row>
    <row r="5" spans="1:12" ht="38.25" customHeight="1" x14ac:dyDescent="0.25">
      <c r="A5" s="147"/>
      <c r="B5" s="115"/>
      <c r="C5" s="189" t="s">
        <v>132</v>
      </c>
      <c r="D5" s="189"/>
      <c r="E5" s="189"/>
      <c r="F5" s="115"/>
      <c r="G5" s="115"/>
      <c r="H5" s="115"/>
      <c r="I5" s="115"/>
      <c r="J5" s="115"/>
    </row>
    <row r="6" spans="1:12" ht="23.1" customHeight="1" x14ac:dyDescent="0.3">
      <c r="A6" s="147"/>
      <c r="B6" s="120"/>
      <c r="C6" s="189"/>
      <c r="D6" s="189"/>
      <c r="E6" s="189"/>
      <c r="F6" s="120"/>
      <c r="G6" s="120"/>
      <c r="H6" s="120"/>
      <c r="I6" s="120"/>
      <c r="J6" s="120"/>
    </row>
    <row r="7" spans="1:12" ht="23.1" customHeight="1" x14ac:dyDescent="0.25">
      <c r="B7" s="196"/>
      <c r="C7" s="196"/>
      <c r="D7" s="196"/>
      <c r="E7" s="196"/>
      <c r="F7" s="196"/>
      <c r="G7" s="196"/>
      <c r="H7" s="196"/>
      <c r="I7" s="196"/>
      <c r="J7" s="196"/>
      <c r="K7" s="8"/>
      <c r="L7" s="8"/>
    </row>
    <row r="8" spans="1:12" s="15" customFormat="1" ht="23.1" customHeight="1" x14ac:dyDescent="0.25">
      <c r="A8" s="1"/>
      <c r="B8" s="177"/>
      <c r="C8" s="177"/>
      <c r="D8" s="177"/>
      <c r="E8" s="177"/>
      <c r="F8" s="177"/>
      <c r="G8" s="177"/>
      <c r="H8" s="177"/>
      <c r="I8" s="177"/>
      <c r="J8" s="177"/>
      <c r="K8" s="14"/>
      <c r="L8" s="14"/>
    </row>
    <row r="9" spans="1:12" s="15" customFormat="1" ht="31.5" customHeight="1" x14ac:dyDescent="0.25">
      <c r="A9" s="187" t="s">
        <v>129</v>
      </c>
      <c r="B9" s="187"/>
      <c r="C9" s="187"/>
      <c r="D9" s="187"/>
      <c r="E9" s="187"/>
      <c r="F9" s="1"/>
      <c r="G9" s="1"/>
      <c r="H9" s="3"/>
      <c r="I9" s="4"/>
      <c r="J9" s="4"/>
      <c r="K9" s="14"/>
      <c r="L9" s="14"/>
    </row>
    <row r="10" spans="1:12" s="15" customFormat="1" ht="23.1" customHeight="1" x14ac:dyDescent="0.25">
      <c r="A10" s="187" t="s">
        <v>2</v>
      </c>
      <c r="B10" s="187"/>
      <c r="C10" s="187"/>
      <c r="D10" s="187"/>
      <c r="E10" s="187"/>
      <c r="F10" s="1"/>
      <c r="G10" s="1"/>
      <c r="H10" s="3"/>
      <c r="I10" s="4"/>
      <c r="J10" s="4"/>
      <c r="K10" s="14"/>
      <c r="L10" s="14"/>
    </row>
    <row r="11" spans="1:12" s="15" customFormat="1" ht="23.1" customHeight="1" x14ac:dyDescent="0.3">
      <c r="A11" s="6"/>
      <c r="B11" s="7"/>
      <c r="C11" s="7"/>
      <c r="D11" s="1"/>
      <c r="E11" s="2" t="s">
        <v>3</v>
      </c>
      <c r="F11" s="8"/>
      <c r="G11" s="1" t="s">
        <v>4</v>
      </c>
      <c r="H11" s="3"/>
      <c r="I11" s="8"/>
      <c r="J11" s="8"/>
      <c r="K11" s="14"/>
      <c r="L11" s="14"/>
    </row>
    <row r="12" spans="1:12" s="15" customFormat="1" ht="47.25" customHeight="1" x14ac:dyDescent="0.25">
      <c r="A12" s="117" t="s">
        <v>16</v>
      </c>
      <c r="B12" s="9" t="s">
        <v>5</v>
      </c>
      <c r="C12" s="9" t="s">
        <v>6</v>
      </c>
      <c r="D12" s="9" t="s">
        <v>7</v>
      </c>
      <c r="E12" s="119" t="s">
        <v>8</v>
      </c>
      <c r="F12" s="46" t="s">
        <v>6</v>
      </c>
      <c r="G12" s="16" t="s">
        <v>7</v>
      </c>
      <c r="H12" s="16" t="s">
        <v>8</v>
      </c>
      <c r="I12" s="65" t="s">
        <v>9</v>
      </c>
      <c r="J12" s="65" t="s">
        <v>10</v>
      </c>
      <c r="K12" s="14"/>
      <c r="L12" s="14"/>
    </row>
    <row r="13" spans="1:12" s="15" customFormat="1" ht="23.1" customHeight="1" x14ac:dyDescent="0.2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1">
        <v>6</v>
      </c>
      <c r="G13" s="11">
        <v>7</v>
      </c>
      <c r="H13" s="12">
        <v>8</v>
      </c>
      <c r="I13" s="13">
        <v>9</v>
      </c>
      <c r="J13" s="13">
        <v>10</v>
      </c>
      <c r="K13" s="14"/>
      <c r="L13" s="14"/>
    </row>
    <row r="14" spans="1:12" s="15" customFormat="1" ht="23.1" customHeight="1" x14ac:dyDescent="0.25">
      <c r="A14" s="16">
        <v>1</v>
      </c>
      <c r="B14" s="54" t="s">
        <v>11</v>
      </c>
      <c r="C14" s="18">
        <v>1</v>
      </c>
      <c r="D14" s="19">
        <v>160000</v>
      </c>
      <c r="E14" s="19">
        <f>C14*D14</f>
        <v>160000</v>
      </c>
      <c r="F14" s="18">
        <v>1</v>
      </c>
      <c r="G14" s="19">
        <v>160000</v>
      </c>
      <c r="H14" s="19">
        <f>F14*G14</f>
        <v>160000</v>
      </c>
      <c r="I14" s="13">
        <f>+G14-D14</f>
        <v>0</v>
      </c>
      <c r="J14" s="13">
        <f>+H14-E14</f>
        <v>0</v>
      </c>
      <c r="K14" s="14"/>
      <c r="L14" s="14"/>
    </row>
    <row r="15" spans="1:12" s="15" customFormat="1" ht="23.1" customHeight="1" x14ac:dyDescent="0.25">
      <c r="A15" s="16">
        <v>2</v>
      </c>
      <c r="B15" s="54" t="s">
        <v>109</v>
      </c>
      <c r="C15" s="18">
        <v>0.5</v>
      </c>
      <c r="D15" s="19">
        <v>160000</v>
      </c>
      <c r="E15" s="19">
        <f t="shared" ref="E15:E32" si="0">C15*D15</f>
        <v>80000</v>
      </c>
      <c r="F15" s="18">
        <v>0.5</v>
      </c>
      <c r="G15" s="19">
        <v>160000</v>
      </c>
      <c r="H15" s="19">
        <f t="shared" ref="H15:H32" si="1">F15*G15</f>
        <v>80000</v>
      </c>
      <c r="I15" s="13">
        <f t="shared" ref="I15:I32" si="2">+G15-D15</f>
        <v>0</v>
      </c>
      <c r="J15" s="13">
        <f t="shared" ref="J15:J32" si="3">+H15-E15</f>
        <v>0</v>
      </c>
      <c r="K15" s="14"/>
      <c r="L15" s="14"/>
    </row>
    <row r="16" spans="1:12" s="15" customFormat="1" ht="23.1" customHeight="1" x14ac:dyDescent="0.25">
      <c r="A16" s="16">
        <v>3</v>
      </c>
      <c r="B16" s="17" t="s">
        <v>95</v>
      </c>
      <c r="C16" s="18">
        <v>0.5</v>
      </c>
      <c r="D16" s="19">
        <f>+'Նորակերտի մանկապարտեզ'!D16</f>
        <v>157500</v>
      </c>
      <c r="E16" s="19">
        <f t="shared" si="0"/>
        <v>78750</v>
      </c>
      <c r="F16" s="18">
        <v>0.5</v>
      </c>
      <c r="G16" s="19">
        <v>150000</v>
      </c>
      <c r="H16" s="19">
        <f t="shared" si="1"/>
        <v>75000</v>
      </c>
      <c r="I16" s="13">
        <f t="shared" si="2"/>
        <v>-7500</v>
      </c>
      <c r="J16" s="13">
        <f t="shared" si="3"/>
        <v>-3750</v>
      </c>
      <c r="K16" s="14"/>
      <c r="L16" s="14"/>
    </row>
    <row r="17" spans="1:12" s="15" customFormat="1" ht="23.1" customHeight="1" x14ac:dyDescent="0.25">
      <c r="A17" s="16">
        <v>4</v>
      </c>
      <c r="B17" s="54" t="s">
        <v>110</v>
      </c>
      <c r="C17" s="52">
        <v>0.75</v>
      </c>
      <c r="D17" s="19">
        <f>+'Նորակերտի մանկապարտեզ'!D17</f>
        <v>122700</v>
      </c>
      <c r="E17" s="19">
        <f t="shared" si="0"/>
        <v>92025</v>
      </c>
      <c r="F17" s="52">
        <v>0.75</v>
      </c>
      <c r="G17" s="19">
        <v>115200</v>
      </c>
      <c r="H17" s="19">
        <f t="shared" si="1"/>
        <v>86400</v>
      </c>
      <c r="I17" s="13">
        <f t="shared" si="2"/>
        <v>-7500</v>
      </c>
      <c r="J17" s="13">
        <f t="shared" si="3"/>
        <v>-5625</v>
      </c>
      <c r="K17" s="14"/>
      <c r="L17" s="14"/>
    </row>
    <row r="18" spans="1:12" s="15" customFormat="1" ht="23.1" customHeight="1" x14ac:dyDescent="0.25">
      <c r="A18" s="16">
        <v>5</v>
      </c>
      <c r="B18" s="54" t="s">
        <v>111</v>
      </c>
      <c r="C18" s="52">
        <f>3*1.17</f>
        <v>3.51</v>
      </c>
      <c r="D18" s="19">
        <f>+'Նորակերտի մանկապարտեզ'!D18</f>
        <v>122700</v>
      </c>
      <c r="E18" s="19">
        <f t="shared" si="0"/>
        <v>430677</v>
      </c>
      <c r="F18" s="52">
        <f>3*1.17</f>
        <v>3.51</v>
      </c>
      <c r="G18" s="19">
        <v>115200</v>
      </c>
      <c r="H18" s="19">
        <f t="shared" si="1"/>
        <v>404352</v>
      </c>
      <c r="I18" s="13">
        <f t="shared" si="2"/>
        <v>-7500</v>
      </c>
      <c r="J18" s="13">
        <f t="shared" si="3"/>
        <v>-26325</v>
      </c>
      <c r="K18" s="14"/>
      <c r="L18" s="14"/>
    </row>
    <row r="19" spans="1:12" s="15" customFormat="1" ht="23.1" customHeight="1" x14ac:dyDescent="0.25">
      <c r="A19" s="16">
        <v>6</v>
      </c>
      <c r="B19" s="17" t="s">
        <v>98</v>
      </c>
      <c r="C19" s="18">
        <v>3</v>
      </c>
      <c r="D19" s="19">
        <f>+'Նորակերտի մանկապարտեզ'!D19</f>
        <v>117500</v>
      </c>
      <c r="E19" s="19">
        <f t="shared" si="0"/>
        <v>352500</v>
      </c>
      <c r="F19" s="18">
        <v>3</v>
      </c>
      <c r="G19" s="19">
        <v>110000</v>
      </c>
      <c r="H19" s="19">
        <f t="shared" si="1"/>
        <v>330000</v>
      </c>
      <c r="I19" s="13">
        <f t="shared" si="2"/>
        <v>-7500</v>
      </c>
      <c r="J19" s="13">
        <f t="shared" si="3"/>
        <v>-22500</v>
      </c>
      <c r="K19" s="14"/>
      <c r="L19" s="14"/>
    </row>
    <row r="20" spans="1:12" s="15" customFormat="1" ht="23.1" customHeight="1" x14ac:dyDescent="0.25">
      <c r="A20" s="16">
        <v>7</v>
      </c>
      <c r="B20" s="17" t="s">
        <v>99</v>
      </c>
      <c r="C20" s="18">
        <v>0.5</v>
      </c>
      <c r="D20" s="19">
        <f>+'Նորակերտի մանկապարտեզ'!D20</f>
        <v>122700</v>
      </c>
      <c r="E20" s="19">
        <f t="shared" si="0"/>
        <v>61350</v>
      </c>
      <c r="F20" s="18">
        <v>0.5</v>
      </c>
      <c r="G20" s="19">
        <v>115200</v>
      </c>
      <c r="H20" s="19">
        <f t="shared" si="1"/>
        <v>57600</v>
      </c>
      <c r="I20" s="13">
        <f t="shared" si="2"/>
        <v>-7500</v>
      </c>
      <c r="J20" s="13">
        <f t="shared" si="3"/>
        <v>-3750</v>
      </c>
      <c r="K20" s="14"/>
      <c r="L20" s="14"/>
    </row>
    <row r="21" spans="1:12" s="15" customFormat="1" ht="23.1" customHeight="1" x14ac:dyDescent="0.25">
      <c r="A21" s="16">
        <v>8</v>
      </c>
      <c r="B21" s="17" t="s">
        <v>100</v>
      </c>
      <c r="C21" s="18">
        <v>0.5</v>
      </c>
      <c r="D21" s="19">
        <f>+'Նորակերտի մանկապարտեզ'!D21</f>
        <v>122700</v>
      </c>
      <c r="E21" s="19">
        <f t="shared" si="0"/>
        <v>61350</v>
      </c>
      <c r="F21" s="18">
        <v>0.5</v>
      </c>
      <c r="G21" s="19">
        <v>115200</v>
      </c>
      <c r="H21" s="19">
        <f t="shared" si="1"/>
        <v>57600</v>
      </c>
      <c r="I21" s="13">
        <f t="shared" si="2"/>
        <v>-7500</v>
      </c>
      <c r="J21" s="13">
        <f t="shared" si="3"/>
        <v>-3750</v>
      </c>
      <c r="K21" s="14"/>
      <c r="L21" s="14"/>
    </row>
    <row r="22" spans="1:12" s="15" customFormat="1" ht="23.1" customHeight="1" x14ac:dyDescent="0.25">
      <c r="A22" s="16">
        <v>9</v>
      </c>
      <c r="B22" s="17" t="s">
        <v>101</v>
      </c>
      <c r="C22" s="52">
        <v>0.75</v>
      </c>
      <c r="D22" s="19">
        <f>+'Նորակերտի մանկապարտեզ'!D22</f>
        <v>122700</v>
      </c>
      <c r="E22" s="19">
        <f t="shared" si="0"/>
        <v>92025</v>
      </c>
      <c r="F22" s="52">
        <v>0.75</v>
      </c>
      <c r="G22" s="19">
        <v>115200</v>
      </c>
      <c r="H22" s="19">
        <f t="shared" si="1"/>
        <v>86400</v>
      </c>
      <c r="I22" s="13">
        <f t="shared" si="2"/>
        <v>-7500</v>
      </c>
      <c r="J22" s="13">
        <f t="shared" si="3"/>
        <v>-5625</v>
      </c>
      <c r="K22" s="14"/>
      <c r="L22" s="14"/>
    </row>
    <row r="23" spans="1:12" s="15" customFormat="1" ht="23.1" customHeight="1" x14ac:dyDescent="0.25">
      <c r="A23" s="16">
        <v>10</v>
      </c>
      <c r="B23" s="17" t="s">
        <v>102</v>
      </c>
      <c r="C23" s="52">
        <v>0.75</v>
      </c>
      <c r="D23" s="19">
        <f>+'Նորակերտի մանկապարտեզ'!D23</f>
        <v>122700</v>
      </c>
      <c r="E23" s="19">
        <f t="shared" si="0"/>
        <v>92025</v>
      </c>
      <c r="F23" s="52">
        <v>0.75</v>
      </c>
      <c r="G23" s="19">
        <v>115200</v>
      </c>
      <c r="H23" s="19">
        <f t="shared" si="1"/>
        <v>86400</v>
      </c>
      <c r="I23" s="13">
        <f t="shared" si="2"/>
        <v>-7500</v>
      </c>
      <c r="J23" s="13">
        <f t="shared" si="3"/>
        <v>-5625</v>
      </c>
      <c r="K23" s="14"/>
      <c r="L23" s="14"/>
    </row>
    <row r="24" spans="1:12" s="15" customFormat="1" ht="23.1" customHeight="1" x14ac:dyDescent="0.25">
      <c r="A24" s="16">
        <v>11</v>
      </c>
      <c r="B24" s="17" t="s">
        <v>90</v>
      </c>
      <c r="C24" s="18">
        <v>1</v>
      </c>
      <c r="D24" s="19">
        <f>+'Նորակերտի մանկապարտեզ'!D24</f>
        <v>112500</v>
      </c>
      <c r="E24" s="19">
        <f t="shared" si="0"/>
        <v>112500</v>
      </c>
      <c r="F24" s="18">
        <v>1</v>
      </c>
      <c r="G24" s="19">
        <v>105000</v>
      </c>
      <c r="H24" s="19">
        <f t="shared" si="1"/>
        <v>105000</v>
      </c>
      <c r="I24" s="13">
        <f t="shared" si="2"/>
        <v>-7500</v>
      </c>
      <c r="J24" s="13">
        <f t="shared" si="3"/>
        <v>-7500</v>
      </c>
      <c r="K24" s="14"/>
      <c r="L24" s="14"/>
    </row>
    <row r="25" spans="1:12" s="15" customFormat="1" ht="23.1" customHeight="1" x14ac:dyDescent="0.25">
      <c r="A25" s="16">
        <v>12</v>
      </c>
      <c r="B25" s="17" t="s">
        <v>61</v>
      </c>
      <c r="C25" s="18">
        <v>0.5</v>
      </c>
      <c r="D25" s="19">
        <f>+'Նորակերտի մանկապարտեզ'!D25</f>
        <v>160000</v>
      </c>
      <c r="E25" s="19">
        <f t="shared" si="0"/>
        <v>80000</v>
      </c>
      <c r="F25" s="18">
        <v>0.5</v>
      </c>
      <c r="G25" s="19">
        <v>160000</v>
      </c>
      <c r="H25" s="19">
        <f t="shared" si="1"/>
        <v>80000</v>
      </c>
      <c r="I25" s="13">
        <f t="shared" si="2"/>
        <v>0</v>
      </c>
      <c r="J25" s="13">
        <f t="shared" si="3"/>
        <v>0</v>
      </c>
      <c r="K25" s="14"/>
      <c r="L25" s="14"/>
    </row>
    <row r="26" spans="1:12" s="15" customFormat="1" ht="23.1" customHeight="1" x14ac:dyDescent="0.25">
      <c r="A26" s="16">
        <v>13</v>
      </c>
      <c r="B26" s="17" t="s">
        <v>103</v>
      </c>
      <c r="C26" s="18">
        <v>1</v>
      </c>
      <c r="D26" s="19">
        <f>+'Նորակերտի մանկապարտեզ'!D26</f>
        <v>115500</v>
      </c>
      <c r="E26" s="19">
        <f t="shared" si="0"/>
        <v>115500</v>
      </c>
      <c r="F26" s="18">
        <v>1</v>
      </c>
      <c r="G26" s="19">
        <v>108000</v>
      </c>
      <c r="H26" s="19">
        <f t="shared" si="1"/>
        <v>108000</v>
      </c>
      <c r="I26" s="13">
        <f t="shared" si="2"/>
        <v>-7500</v>
      </c>
      <c r="J26" s="13">
        <f t="shared" si="3"/>
        <v>-7500</v>
      </c>
      <c r="K26" s="14"/>
      <c r="L26" s="14"/>
    </row>
    <row r="27" spans="1:12" ht="23.1" customHeight="1" x14ac:dyDescent="0.25">
      <c r="A27" s="16">
        <v>14</v>
      </c>
      <c r="B27" s="17" t="s">
        <v>104</v>
      </c>
      <c r="C27" s="18">
        <v>0.5</v>
      </c>
      <c r="D27" s="19">
        <f>+'Նորակերտի մանկապարտեզ'!D27</f>
        <v>112500</v>
      </c>
      <c r="E27" s="19">
        <f t="shared" si="0"/>
        <v>56250</v>
      </c>
      <c r="F27" s="18">
        <v>0.5</v>
      </c>
      <c r="G27" s="19">
        <v>105000</v>
      </c>
      <c r="H27" s="19">
        <f t="shared" si="1"/>
        <v>52500</v>
      </c>
      <c r="I27" s="13">
        <f t="shared" si="2"/>
        <v>-7500</v>
      </c>
      <c r="J27" s="13">
        <f t="shared" si="3"/>
        <v>-3750</v>
      </c>
    </row>
    <row r="28" spans="1:12" ht="23.1" customHeight="1" x14ac:dyDescent="0.25">
      <c r="A28" s="16">
        <v>15</v>
      </c>
      <c r="B28" s="17" t="s">
        <v>91</v>
      </c>
      <c r="C28" s="18">
        <v>0.5</v>
      </c>
      <c r="D28" s="19">
        <f>+'Նորակերտի մանկապարտեզ'!D28</f>
        <v>112500</v>
      </c>
      <c r="E28" s="19">
        <f t="shared" si="0"/>
        <v>56250</v>
      </c>
      <c r="F28" s="18">
        <v>0.5</v>
      </c>
      <c r="G28" s="19">
        <v>105000</v>
      </c>
      <c r="H28" s="19">
        <f t="shared" si="1"/>
        <v>52500</v>
      </c>
      <c r="I28" s="13">
        <f t="shared" si="2"/>
        <v>-7500</v>
      </c>
      <c r="J28" s="13">
        <f t="shared" si="3"/>
        <v>-3750</v>
      </c>
    </row>
    <row r="29" spans="1:12" ht="23.1" customHeight="1" x14ac:dyDescent="0.25">
      <c r="A29" s="16">
        <v>16</v>
      </c>
      <c r="B29" s="17" t="s">
        <v>105</v>
      </c>
      <c r="C29" s="18">
        <v>1</v>
      </c>
      <c r="D29" s="19">
        <f>+'Նորակերտի մանկապարտեզ'!D29</f>
        <v>112500</v>
      </c>
      <c r="E29" s="19">
        <f t="shared" si="0"/>
        <v>112500</v>
      </c>
      <c r="F29" s="18">
        <v>1</v>
      </c>
      <c r="G29" s="19">
        <v>105000</v>
      </c>
      <c r="H29" s="19">
        <f t="shared" si="1"/>
        <v>105000</v>
      </c>
      <c r="I29" s="13">
        <f t="shared" si="2"/>
        <v>-7500</v>
      </c>
      <c r="J29" s="13">
        <f t="shared" si="3"/>
        <v>-7500</v>
      </c>
    </row>
    <row r="30" spans="1:12" ht="23.1" customHeight="1" x14ac:dyDescent="0.25">
      <c r="A30" s="16">
        <v>17</v>
      </c>
      <c r="B30" s="17" t="s">
        <v>106</v>
      </c>
      <c r="C30" s="18">
        <v>1</v>
      </c>
      <c r="D30" s="19">
        <f>+'Նորակերտի մանկապարտեզ'!D30</f>
        <v>112500</v>
      </c>
      <c r="E30" s="19">
        <f t="shared" si="0"/>
        <v>112500</v>
      </c>
      <c r="F30" s="18">
        <v>1</v>
      </c>
      <c r="G30" s="19">
        <v>105000</v>
      </c>
      <c r="H30" s="19">
        <f t="shared" si="1"/>
        <v>105000</v>
      </c>
      <c r="I30" s="13">
        <f t="shared" si="2"/>
        <v>-7500</v>
      </c>
      <c r="J30" s="13">
        <f t="shared" si="3"/>
        <v>-7500</v>
      </c>
    </row>
    <row r="31" spans="1:12" ht="23.1" customHeight="1" x14ac:dyDescent="0.25">
      <c r="A31" s="16">
        <v>18</v>
      </c>
      <c r="B31" s="17" t="s">
        <v>56</v>
      </c>
      <c r="C31" s="18">
        <v>0.5</v>
      </c>
      <c r="D31" s="19">
        <f>+'Նորակերտի մանկապարտեզ'!D31</f>
        <v>112500</v>
      </c>
      <c r="E31" s="19">
        <f t="shared" si="0"/>
        <v>56250</v>
      </c>
      <c r="F31" s="18">
        <v>0.5</v>
      </c>
      <c r="G31" s="19">
        <v>105000</v>
      </c>
      <c r="H31" s="19">
        <f t="shared" si="1"/>
        <v>52500</v>
      </c>
      <c r="I31" s="13">
        <f t="shared" si="2"/>
        <v>-7500</v>
      </c>
      <c r="J31" s="13">
        <f t="shared" si="3"/>
        <v>-3750</v>
      </c>
    </row>
    <row r="32" spans="1:12" ht="23.1" customHeight="1" thickBot="1" x14ac:dyDescent="0.3">
      <c r="A32" s="142">
        <v>19</v>
      </c>
      <c r="B32" s="143" t="s">
        <v>112</v>
      </c>
      <c r="C32" s="144">
        <v>1</v>
      </c>
      <c r="D32" s="145">
        <f>+'Նորակերտի մանկապարտեզ'!D32</f>
        <v>112500</v>
      </c>
      <c r="E32" s="145">
        <f t="shared" si="0"/>
        <v>112500</v>
      </c>
      <c r="F32" s="18">
        <v>1</v>
      </c>
      <c r="G32" s="19">
        <v>105000</v>
      </c>
      <c r="H32" s="19">
        <f t="shared" si="1"/>
        <v>105000</v>
      </c>
      <c r="I32" s="13">
        <f t="shared" si="2"/>
        <v>-7500</v>
      </c>
      <c r="J32" s="13">
        <f t="shared" si="3"/>
        <v>-7500</v>
      </c>
    </row>
    <row r="33" spans="1:11" ht="23.1" customHeight="1" x14ac:dyDescent="0.25">
      <c r="A33" s="139"/>
      <c r="B33" s="139" t="s">
        <v>13</v>
      </c>
      <c r="C33" s="140">
        <f>SUM(C14:C32)</f>
        <v>18.759999999999998</v>
      </c>
      <c r="D33" s="141"/>
      <c r="E33" s="141">
        <f>SUM(E14:E32)</f>
        <v>2314952</v>
      </c>
      <c r="F33" s="23">
        <f>SUM(F14:F32)</f>
        <v>18.759999999999998</v>
      </c>
      <c r="G33" s="24">
        <f t="shared" ref="G33:J33" si="4">SUM(G14:G32)</f>
        <v>2274200</v>
      </c>
      <c r="H33" s="24">
        <f t="shared" si="4"/>
        <v>2189252</v>
      </c>
      <c r="I33" s="24">
        <f t="shared" si="4"/>
        <v>-120000</v>
      </c>
      <c r="J33" s="24">
        <f t="shared" si="4"/>
        <v>-125700</v>
      </c>
      <c r="K33" s="148" t="s">
        <v>135</v>
      </c>
    </row>
    <row r="34" spans="1:11" ht="23.1" customHeight="1" x14ac:dyDescent="0.25">
      <c r="A34" s="60"/>
      <c r="B34" s="60"/>
      <c r="C34" s="61"/>
      <c r="D34" s="62"/>
      <c r="E34" s="62"/>
      <c r="F34" s="194" t="s">
        <v>125</v>
      </c>
      <c r="G34" s="194"/>
      <c r="H34" s="3">
        <f>+H33*12.5</f>
        <v>27365650</v>
      </c>
    </row>
    <row r="35" spans="1:11" x14ac:dyDescent="0.25">
      <c r="A35" s="186"/>
      <c r="B35" s="186"/>
      <c r="C35" s="186"/>
      <c r="D35" s="186"/>
      <c r="E35" s="186"/>
    </row>
  </sheetData>
  <mergeCells count="10">
    <mergeCell ref="B8:J8"/>
    <mergeCell ref="A35:E35"/>
    <mergeCell ref="F34:G34"/>
    <mergeCell ref="A9:E9"/>
    <mergeCell ref="A10:E10"/>
    <mergeCell ref="B1:J1"/>
    <mergeCell ref="C2:E3"/>
    <mergeCell ref="B4:J4"/>
    <mergeCell ref="C5:E6"/>
    <mergeCell ref="B7:J7"/>
  </mergeCells>
  <pageMargins left="0.51181102362204722" right="0.31496062992125984" top="0.35433070866141736" bottom="0.15748031496062992" header="0" footer="0.31496062992125984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8"/>
  <sheetViews>
    <sheetView workbookViewId="0">
      <selection activeCell="C2" sqref="C2:E3"/>
    </sheetView>
  </sheetViews>
  <sheetFormatPr defaultColWidth="8.85546875" defaultRowHeight="17.25" x14ac:dyDescent="0.25"/>
  <cols>
    <col min="1" max="1" width="6.7109375" style="1" customWidth="1"/>
    <col min="2" max="2" width="46" style="27" customWidth="1"/>
    <col min="3" max="3" width="12" style="27" customWidth="1"/>
    <col min="4" max="4" width="16.28515625" style="1" customWidth="1"/>
    <col min="5" max="5" width="19.140625" style="1" customWidth="1"/>
    <col min="6" max="6" width="11.7109375" style="1" hidden="1" customWidth="1"/>
    <col min="7" max="7" width="11.85546875" style="1" hidden="1" customWidth="1"/>
    <col min="8" max="8" width="12.7109375" style="3" hidden="1" customWidth="1"/>
    <col min="9" max="9" width="13.5703125" style="63" hidden="1" customWidth="1"/>
    <col min="10" max="10" width="20.140625" style="63" hidden="1" customWidth="1"/>
    <col min="11" max="11" width="17.7109375" style="4" customWidth="1"/>
    <col min="12" max="12" width="18.7109375" style="4" customWidth="1"/>
    <col min="13" max="256" width="8.85546875" style="1"/>
    <col min="257" max="257" width="6.7109375" style="1" customWidth="1"/>
    <col min="258" max="258" width="43" style="1" customWidth="1"/>
    <col min="259" max="259" width="12" style="1" customWidth="1"/>
    <col min="260" max="260" width="18.57031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43" style="1" customWidth="1"/>
    <col min="515" max="515" width="12" style="1" customWidth="1"/>
    <col min="516" max="516" width="18.57031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43" style="1" customWidth="1"/>
    <col min="771" max="771" width="12" style="1" customWidth="1"/>
    <col min="772" max="772" width="18.57031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43" style="1" customWidth="1"/>
    <col min="1027" max="1027" width="12" style="1" customWidth="1"/>
    <col min="1028" max="1028" width="18.57031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43" style="1" customWidth="1"/>
    <col min="1283" max="1283" width="12" style="1" customWidth="1"/>
    <col min="1284" max="1284" width="18.57031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43" style="1" customWidth="1"/>
    <col min="1539" max="1539" width="12" style="1" customWidth="1"/>
    <col min="1540" max="1540" width="18.57031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43" style="1" customWidth="1"/>
    <col min="1795" max="1795" width="12" style="1" customWidth="1"/>
    <col min="1796" max="1796" width="18.57031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43" style="1" customWidth="1"/>
    <col min="2051" max="2051" width="12" style="1" customWidth="1"/>
    <col min="2052" max="2052" width="18.57031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43" style="1" customWidth="1"/>
    <col min="2307" max="2307" width="12" style="1" customWidth="1"/>
    <col min="2308" max="2308" width="18.57031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43" style="1" customWidth="1"/>
    <col min="2563" max="2563" width="12" style="1" customWidth="1"/>
    <col min="2564" max="2564" width="18.57031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43" style="1" customWidth="1"/>
    <col min="2819" max="2819" width="12" style="1" customWidth="1"/>
    <col min="2820" max="2820" width="18.57031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43" style="1" customWidth="1"/>
    <col min="3075" max="3075" width="12" style="1" customWidth="1"/>
    <col min="3076" max="3076" width="18.57031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43" style="1" customWidth="1"/>
    <col min="3331" max="3331" width="12" style="1" customWidth="1"/>
    <col min="3332" max="3332" width="18.57031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43" style="1" customWidth="1"/>
    <col min="3587" max="3587" width="12" style="1" customWidth="1"/>
    <col min="3588" max="3588" width="18.57031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43" style="1" customWidth="1"/>
    <col min="3843" max="3843" width="12" style="1" customWidth="1"/>
    <col min="3844" max="3844" width="18.57031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43" style="1" customWidth="1"/>
    <col min="4099" max="4099" width="12" style="1" customWidth="1"/>
    <col min="4100" max="4100" width="18.57031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43" style="1" customWidth="1"/>
    <col min="4355" max="4355" width="12" style="1" customWidth="1"/>
    <col min="4356" max="4356" width="18.57031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43" style="1" customWidth="1"/>
    <col min="4611" max="4611" width="12" style="1" customWidth="1"/>
    <col min="4612" max="4612" width="18.57031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43" style="1" customWidth="1"/>
    <col min="4867" max="4867" width="12" style="1" customWidth="1"/>
    <col min="4868" max="4868" width="18.57031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43" style="1" customWidth="1"/>
    <col min="5123" max="5123" width="12" style="1" customWidth="1"/>
    <col min="5124" max="5124" width="18.57031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43" style="1" customWidth="1"/>
    <col min="5379" max="5379" width="12" style="1" customWidth="1"/>
    <col min="5380" max="5380" width="18.57031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43" style="1" customWidth="1"/>
    <col min="5635" max="5635" width="12" style="1" customWidth="1"/>
    <col min="5636" max="5636" width="18.57031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43" style="1" customWidth="1"/>
    <col min="5891" max="5891" width="12" style="1" customWidth="1"/>
    <col min="5892" max="5892" width="18.57031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43" style="1" customWidth="1"/>
    <col min="6147" max="6147" width="12" style="1" customWidth="1"/>
    <col min="6148" max="6148" width="18.57031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43" style="1" customWidth="1"/>
    <col min="6403" max="6403" width="12" style="1" customWidth="1"/>
    <col min="6404" max="6404" width="18.57031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43" style="1" customWidth="1"/>
    <col min="6659" max="6659" width="12" style="1" customWidth="1"/>
    <col min="6660" max="6660" width="18.57031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43" style="1" customWidth="1"/>
    <col min="6915" max="6915" width="12" style="1" customWidth="1"/>
    <col min="6916" max="6916" width="18.57031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43" style="1" customWidth="1"/>
    <col min="7171" max="7171" width="12" style="1" customWidth="1"/>
    <col min="7172" max="7172" width="18.57031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43" style="1" customWidth="1"/>
    <col min="7427" max="7427" width="12" style="1" customWidth="1"/>
    <col min="7428" max="7428" width="18.57031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43" style="1" customWidth="1"/>
    <col min="7683" max="7683" width="12" style="1" customWidth="1"/>
    <col min="7684" max="7684" width="18.57031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43" style="1" customWidth="1"/>
    <col min="7939" max="7939" width="12" style="1" customWidth="1"/>
    <col min="7940" max="7940" width="18.57031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43" style="1" customWidth="1"/>
    <col min="8195" max="8195" width="12" style="1" customWidth="1"/>
    <col min="8196" max="8196" width="18.57031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43" style="1" customWidth="1"/>
    <col min="8451" max="8451" width="12" style="1" customWidth="1"/>
    <col min="8452" max="8452" width="18.57031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43" style="1" customWidth="1"/>
    <col min="8707" max="8707" width="12" style="1" customWidth="1"/>
    <col min="8708" max="8708" width="18.57031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43" style="1" customWidth="1"/>
    <col min="8963" max="8963" width="12" style="1" customWidth="1"/>
    <col min="8964" max="8964" width="18.57031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43" style="1" customWidth="1"/>
    <col min="9219" max="9219" width="12" style="1" customWidth="1"/>
    <col min="9220" max="9220" width="18.57031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43" style="1" customWidth="1"/>
    <col min="9475" max="9475" width="12" style="1" customWidth="1"/>
    <col min="9476" max="9476" width="18.57031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43" style="1" customWidth="1"/>
    <col min="9731" max="9731" width="12" style="1" customWidth="1"/>
    <col min="9732" max="9732" width="18.57031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43" style="1" customWidth="1"/>
    <col min="9987" max="9987" width="12" style="1" customWidth="1"/>
    <col min="9988" max="9988" width="18.57031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43" style="1" customWidth="1"/>
    <col min="10243" max="10243" width="12" style="1" customWidth="1"/>
    <col min="10244" max="10244" width="18.57031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43" style="1" customWidth="1"/>
    <col min="10499" max="10499" width="12" style="1" customWidth="1"/>
    <col min="10500" max="10500" width="18.57031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43" style="1" customWidth="1"/>
    <col min="10755" max="10755" width="12" style="1" customWidth="1"/>
    <col min="10756" max="10756" width="18.57031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43" style="1" customWidth="1"/>
    <col min="11011" max="11011" width="12" style="1" customWidth="1"/>
    <col min="11012" max="11012" width="18.57031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43" style="1" customWidth="1"/>
    <col min="11267" max="11267" width="12" style="1" customWidth="1"/>
    <col min="11268" max="11268" width="18.57031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43" style="1" customWidth="1"/>
    <col min="11523" max="11523" width="12" style="1" customWidth="1"/>
    <col min="11524" max="11524" width="18.57031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43" style="1" customWidth="1"/>
    <col min="11779" max="11779" width="12" style="1" customWidth="1"/>
    <col min="11780" max="11780" width="18.57031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43" style="1" customWidth="1"/>
    <col min="12035" max="12035" width="12" style="1" customWidth="1"/>
    <col min="12036" max="12036" width="18.57031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43" style="1" customWidth="1"/>
    <col min="12291" max="12291" width="12" style="1" customWidth="1"/>
    <col min="12292" max="12292" width="18.57031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43" style="1" customWidth="1"/>
    <col min="12547" max="12547" width="12" style="1" customWidth="1"/>
    <col min="12548" max="12548" width="18.57031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43" style="1" customWidth="1"/>
    <col min="12803" max="12803" width="12" style="1" customWidth="1"/>
    <col min="12804" max="12804" width="18.57031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43" style="1" customWidth="1"/>
    <col min="13059" max="13059" width="12" style="1" customWidth="1"/>
    <col min="13060" max="13060" width="18.57031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43" style="1" customWidth="1"/>
    <col min="13315" max="13315" width="12" style="1" customWidth="1"/>
    <col min="13316" max="13316" width="18.57031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43" style="1" customWidth="1"/>
    <col min="13571" max="13571" width="12" style="1" customWidth="1"/>
    <col min="13572" max="13572" width="18.57031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43" style="1" customWidth="1"/>
    <col min="13827" max="13827" width="12" style="1" customWidth="1"/>
    <col min="13828" max="13828" width="18.57031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43" style="1" customWidth="1"/>
    <col min="14083" max="14083" width="12" style="1" customWidth="1"/>
    <col min="14084" max="14084" width="18.57031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43" style="1" customWidth="1"/>
    <col min="14339" max="14339" width="12" style="1" customWidth="1"/>
    <col min="14340" max="14340" width="18.57031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43" style="1" customWidth="1"/>
    <col min="14595" max="14595" width="12" style="1" customWidth="1"/>
    <col min="14596" max="14596" width="18.57031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43" style="1" customWidth="1"/>
    <col min="14851" max="14851" width="12" style="1" customWidth="1"/>
    <col min="14852" max="14852" width="18.57031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43" style="1" customWidth="1"/>
    <col min="15107" max="15107" width="12" style="1" customWidth="1"/>
    <col min="15108" max="15108" width="18.57031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43" style="1" customWidth="1"/>
    <col min="15363" max="15363" width="12" style="1" customWidth="1"/>
    <col min="15364" max="15364" width="18.57031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43" style="1" customWidth="1"/>
    <col min="15619" max="15619" width="12" style="1" customWidth="1"/>
    <col min="15620" max="15620" width="18.57031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43" style="1" customWidth="1"/>
    <col min="15875" max="15875" width="12" style="1" customWidth="1"/>
    <col min="15876" max="15876" width="18.57031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43" style="1" customWidth="1"/>
    <col min="16131" max="16131" width="12" style="1" customWidth="1"/>
    <col min="16132" max="16132" width="18.57031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s="147" customFormat="1" ht="20.25" customHeight="1" x14ac:dyDescent="0.25">
      <c r="B1" s="188" t="s">
        <v>116</v>
      </c>
      <c r="C1" s="188"/>
      <c r="D1" s="188"/>
      <c r="E1" s="188"/>
      <c r="F1" s="188"/>
      <c r="G1" s="188"/>
      <c r="H1" s="188"/>
      <c r="I1" s="188"/>
      <c r="J1" s="188"/>
      <c r="K1" s="4"/>
    </row>
    <row r="2" spans="1:12" ht="20.25" customHeight="1" x14ac:dyDescent="0.25">
      <c r="A2" s="147"/>
      <c r="B2" s="115"/>
      <c r="C2" s="189" t="s">
        <v>143</v>
      </c>
      <c r="D2" s="189"/>
      <c r="E2" s="189"/>
      <c r="F2" s="115"/>
      <c r="G2" s="115"/>
      <c r="H2" s="115"/>
      <c r="I2" s="115"/>
      <c r="J2" s="115"/>
      <c r="L2" s="1"/>
    </row>
    <row r="3" spans="1:12" ht="21" customHeight="1" x14ac:dyDescent="0.3">
      <c r="A3" s="147"/>
      <c r="B3" s="120"/>
      <c r="C3" s="189"/>
      <c r="D3" s="189"/>
      <c r="E3" s="189"/>
      <c r="F3" s="120"/>
      <c r="G3" s="120"/>
      <c r="H3" s="120"/>
      <c r="I3" s="120"/>
      <c r="J3" s="120"/>
      <c r="L3" s="1"/>
    </row>
    <row r="4" spans="1:12" ht="21.75" customHeight="1" x14ac:dyDescent="0.25">
      <c r="A4" s="147"/>
      <c r="B4" s="188" t="s">
        <v>140</v>
      </c>
      <c r="C4" s="188"/>
      <c r="D4" s="188"/>
      <c r="E4" s="188"/>
      <c r="F4" s="188"/>
      <c r="G4" s="188"/>
      <c r="H4" s="188"/>
      <c r="I4" s="188"/>
      <c r="J4" s="188"/>
      <c r="L4" s="1"/>
    </row>
    <row r="5" spans="1:12" ht="3" customHeight="1" x14ac:dyDescent="0.25">
      <c r="A5" s="147"/>
      <c r="B5" s="115"/>
      <c r="C5" s="189" t="s">
        <v>132</v>
      </c>
      <c r="D5" s="189"/>
      <c r="E5" s="189"/>
      <c r="F5" s="115"/>
      <c r="G5" s="115"/>
      <c r="H5" s="115"/>
      <c r="I5" s="115"/>
      <c r="J5" s="115"/>
      <c r="L5" s="1"/>
    </row>
    <row r="6" spans="1:12" ht="43.5" customHeight="1" x14ac:dyDescent="0.3">
      <c r="A6" s="147"/>
      <c r="B6" s="120"/>
      <c r="C6" s="189"/>
      <c r="D6" s="189"/>
      <c r="E6" s="189"/>
      <c r="F6" s="120"/>
      <c r="G6" s="120"/>
      <c r="H6" s="120"/>
      <c r="I6" s="120"/>
      <c r="J6" s="120"/>
    </row>
    <row r="7" spans="1:12" s="147" customFormat="1" ht="72.75" customHeight="1" x14ac:dyDescent="0.3">
      <c r="A7" s="187" t="s">
        <v>120</v>
      </c>
      <c r="B7" s="187"/>
      <c r="C7" s="187"/>
      <c r="D7" s="187"/>
      <c r="E7" s="187"/>
      <c r="F7" s="120"/>
      <c r="G7" s="120"/>
      <c r="H7" s="120"/>
      <c r="I7" s="120"/>
      <c r="J7" s="120"/>
      <c r="K7" s="4"/>
      <c r="L7" s="4"/>
    </row>
    <row r="8" spans="1:12" ht="23.1" customHeight="1" x14ac:dyDescent="0.25">
      <c r="A8" s="195" t="s">
        <v>2</v>
      </c>
      <c r="B8" s="195"/>
      <c r="C8" s="195"/>
      <c r="D8" s="195"/>
      <c r="E8" s="195"/>
    </row>
    <row r="9" spans="1:12" ht="23.1" customHeight="1" x14ac:dyDescent="0.3">
      <c r="A9" s="6"/>
      <c r="B9" s="7"/>
      <c r="C9" s="7"/>
      <c r="E9" s="2" t="s">
        <v>3</v>
      </c>
      <c r="F9" s="8"/>
      <c r="G9" s="1" t="s">
        <v>4</v>
      </c>
      <c r="I9" s="64"/>
      <c r="J9" s="64"/>
      <c r="K9" s="8"/>
      <c r="L9" s="8"/>
    </row>
    <row r="10" spans="1:12" ht="107.25" customHeight="1" x14ac:dyDescent="0.25">
      <c r="A10" s="117" t="s">
        <v>16</v>
      </c>
      <c r="B10" s="9" t="s">
        <v>5</v>
      </c>
      <c r="C10" s="9" t="s">
        <v>6</v>
      </c>
      <c r="D10" s="9" t="s">
        <v>7</v>
      </c>
      <c r="E10" s="119" t="s">
        <v>8</v>
      </c>
      <c r="F10" s="46" t="s">
        <v>6</v>
      </c>
      <c r="G10" s="16" t="s">
        <v>7</v>
      </c>
      <c r="H10" s="16" t="s">
        <v>8</v>
      </c>
      <c r="I10" s="65" t="s">
        <v>9</v>
      </c>
      <c r="J10" s="65" t="s">
        <v>10</v>
      </c>
      <c r="K10" s="8"/>
      <c r="L10" s="8"/>
    </row>
    <row r="11" spans="1:12" s="15" customFormat="1" ht="23.1" customHeight="1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94">
        <v>9</v>
      </c>
      <c r="J11" s="94">
        <v>10</v>
      </c>
      <c r="K11" s="14"/>
      <c r="L11" s="14"/>
    </row>
    <row r="12" spans="1:12" s="15" customFormat="1" ht="23.1" customHeight="1" x14ac:dyDescent="0.25">
      <c r="A12" s="16">
        <v>1</v>
      </c>
      <c r="B12" s="54" t="s">
        <v>11</v>
      </c>
      <c r="C12" s="18">
        <v>1</v>
      </c>
      <c r="D12" s="19">
        <v>160000</v>
      </c>
      <c r="E12" s="19">
        <f>C12*D12</f>
        <v>160000</v>
      </c>
      <c r="F12" s="18">
        <v>1</v>
      </c>
      <c r="G12" s="19">
        <v>160000</v>
      </c>
      <c r="H12" s="19">
        <f>F12*G12</f>
        <v>160000</v>
      </c>
      <c r="I12" s="13">
        <f>+G12-D12</f>
        <v>0</v>
      </c>
      <c r="J12" s="13">
        <f>+H12-E12</f>
        <v>0</v>
      </c>
      <c r="K12" s="14"/>
      <c r="L12" s="14"/>
    </row>
    <row r="13" spans="1:12" s="15" customFormat="1" ht="36" customHeight="1" x14ac:dyDescent="0.25">
      <c r="A13" s="16">
        <v>2</v>
      </c>
      <c r="B13" s="54" t="s">
        <v>109</v>
      </c>
      <c r="C13" s="52">
        <v>0.25</v>
      </c>
      <c r="D13" s="19">
        <v>160000</v>
      </c>
      <c r="E13" s="19">
        <f t="shared" ref="E13:E30" si="0">C13*D13</f>
        <v>40000</v>
      </c>
      <c r="F13" s="52">
        <v>0.25</v>
      </c>
      <c r="G13" s="19">
        <v>160000</v>
      </c>
      <c r="H13" s="19">
        <f t="shared" ref="H13:H30" si="1">F13*G13</f>
        <v>40000</v>
      </c>
      <c r="I13" s="13">
        <f t="shared" ref="I13:I30" si="2">+G13-D13</f>
        <v>0</v>
      </c>
      <c r="J13" s="13">
        <f t="shared" ref="J13:J30" si="3">+H13-E13</f>
        <v>0</v>
      </c>
      <c r="K13" s="14"/>
      <c r="L13" s="14"/>
    </row>
    <row r="14" spans="1:12" s="15" customFormat="1" ht="23.1" customHeight="1" x14ac:dyDescent="0.25">
      <c r="A14" s="16">
        <v>3</v>
      </c>
      <c r="B14" s="17" t="s">
        <v>95</v>
      </c>
      <c r="C14" s="18">
        <v>0.5</v>
      </c>
      <c r="D14" s="19">
        <f>+'Բաղրամյանի մանկապարտեզ'!D16</f>
        <v>157500</v>
      </c>
      <c r="E14" s="19">
        <f t="shared" si="0"/>
        <v>78750</v>
      </c>
      <c r="F14" s="18">
        <v>0.5</v>
      </c>
      <c r="G14" s="19">
        <v>150000</v>
      </c>
      <c r="H14" s="19">
        <f t="shared" si="1"/>
        <v>75000</v>
      </c>
      <c r="I14" s="13">
        <f t="shared" si="2"/>
        <v>-7500</v>
      </c>
      <c r="J14" s="13">
        <f t="shared" si="3"/>
        <v>-3750</v>
      </c>
      <c r="K14" s="14"/>
      <c r="L14" s="14"/>
    </row>
    <row r="15" spans="1:12" s="15" customFormat="1" ht="23.1" customHeight="1" x14ac:dyDescent="0.25">
      <c r="A15" s="16">
        <v>4</v>
      </c>
      <c r="B15" s="54" t="s">
        <v>110</v>
      </c>
      <c r="C15" s="18">
        <v>0.5</v>
      </c>
      <c r="D15" s="19">
        <f>+'Բաղրամյանի մանկապարտեզ'!D17</f>
        <v>122700</v>
      </c>
      <c r="E15" s="19">
        <f t="shared" si="0"/>
        <v>61350</v>
      </c>
      <c r="F15" s="18">
        <v>0.5</v>
      </c>
      <c r="G15" s="19">
        <v>115200</v>
      </c>
      <c r="H15" s="19">
        <f t="shared" si="1"/>
        <v>57600</v>
      </c>
      <c r="I15" s="13">
        <f t="shared" si="2"/>
        <v>-7500</v>
      </c>
      <c r="J15" s="13">
        <f t="shared" si="3"/>
        <v>-3750</v>
      </c>
      <c r="K15" s="14"/>
      <c r="L15" s="14"/>
    </row>
    <row r="16" spans="1:12" s="15" customFormat="1" ht="23.1" customHeight="1" x14ac:dyDescent="0.25">
      <c r="A16" s="16">
        <v>5</v>
      </c>
      <c r="B16" s="54" t="s">
        <v>111</v>
      </c>
      <c r="C16" s="52">
        <f>2*1.17</f>
        <v>2.34</v>
      </c>
      <c r="D16" s="19">
        <f>+'Բաղրամյանի մանկապարտեզ'!D18</f>
        <v>122700</v>
      </c>
      <c r="E16" s="19">
        <f t="shared" si="0"/>
        <v>287118</v>
      </c>
      <c r="F16" s="52">
        <f>2*1.17</f>
        <v>2.34</v>
      </c>
      <c r="G16" s="19">
        <v>115200</v>
      </c>
      <c r="H16" s="19">
        <f t="shared" si="1"/>
        <v>269568</v>
      </c>
      <c r="I16" s="13">
        <f t="shared" si="2"/>
        <v>-7500</v>
      </c>
      <c r="J16" s="13">
        <f t="shared" si="3"/>
        <v>-17550</v>
      </c>
      <c r="K16" s="14"/>
      <c r="L16" s="14"/>
    </row>
    <row r="17" spans="1:12" s="15" customFormat="1" ht="23.1" customHeight="1" x14ac:dyDescent="0.25">
      <c r="A17" s="16">
        <v>6</v>
      </c>
      <c r="B17" s="17" t="s">
        <v>98</v>
      </c>
      <c r="C17" s="18">
        <v>2</v>
      </c>
      <c r="D17" s="19">
        <f>+'Բաղրամյանի մանկապարտեզ'!D19</f>
        <v>117500</v>
      </c>
      <c r="E17" s="19">
        <f t="shared" si="0"/>
        <v>235000</v>
      </c>
      <c r="F17" s="18">
        <v>2</v>
      </c>
      <c r="G17" s="19">
        <v>110000</v>
      </c>
      <c r="H17" s="19">
        <f t="shared" si="1"/>
        <v>220000</v>
      </c>
      <c r="I17" s="13">
        <f t="shared" si="2"/>
        <v>-7500</v>
      </c>
      <c r="J17" s="13">
        <f t="shared" si="3"/>
        <v>-15000</v>
      </c>
      <c r="K17" s="14"/>
      <c r="L17" s="14"/>
    </row>
    <row r="18" spans="1:12" s="15" customFormat="1" ht="23.1" customHeight="1" x14ac:dyDescent="0.25">
      <c r="A18" s="16">
        <v>7</v>
      </c>
      <c r="B18" s="17" t="s">
        <v>99</v>
      </c>
      <c r="C18" s="18">
        <v>0.5</v>
      </c>
      <c r="D18" s="19">
        <f>+'Բաղրամյանի մանկապարտեզ'!D20</f>
        <v>122700</v>
      </c>
      <c r="E18" s="19">
        <f t="shared" si="0"/>
        <v>61350</v>
      </c>
      <c r="F18" s="18">
        <v>0.5</v>
      </c>
      <c r="G18" s="19">
        <v>115200</v>
      </c>
      <c r="H18" s="19">
        <f t="shared" si="1"/>
        <v>57600</v>
      </c>
      <c r="I18" s="13">
        <f t="shared" si="2"/>
        <v>-7500</v>
      </c>
      <c r="J18" s="13">
        <f t="shared" si="3"/>
        <v>-3750</v>
      </c>
      <c r="K18" s="14"/>
      <c r="L18" s="14"/>
    </row>
    <row r="19" spans="1:12" s="15" customFormat="1" ht="23.1" customHeight="1" x14ac:dyDescent="0.25">
      <c r="A19" s="16">
        <v>8</v>
      </c>
      <c r="B19" s="17" t="s">
        <v>100</v>
      </c>
      <c r="C19" s="18">
        <v>0.5</v>
      </c>
      <c r="D19" s="19">
        <f>+'Բաղրամյանի մանկապարտեզ'!D21</f>
        <v>122700</v>
      </c>
      <c r="E19" s="19">
        <f t="shared" si="0"/>
        <v>61350</v>
      </c>
      <c r="F19" s="18">
        <v>0.5</v>
      </c>
      <c r="G19" s="19">
        <v>115200</v>
      </c>
      <c r="H19" s="19">
        <f t="shared" si="1"/>
        <v>57600</v>
      </c>
      <c r="I19" s="13">
        <f t="shared" si="2"/>
        <v>-7500</v>
      </c>
      <c r="J19" s="13">
        <f t="shared" si="3"/>
        <v>-3750</v>
      </c>
      <c r="K19" s="14"/>
      <c r="L19" s="14"/>
    </row>
    <row r="20" spans="1:12" s="15" customFormat="1" ht="23.1" customHeight="1" x14ac:dyDescent="0.25">
      <c r="A20" s="16">
        <v>9</v>
      </c>
      <c r="B20" s="17" t="s">
        <v>101</v>
      </c>
      <c r="C20" s="18">
        <v>0.5</v>
      </c>
      <c r="D20" s="19">
        <f>+'Բաղրամյանի մանկապարտեզ'!D22</f>
        <v>122700</v>
      </c>
      <c r="E20" s="19">
        <f t="shared" si="0"/>
        <v>61350</v>
      </c>
      <c r="F20" s="18">
        <v>0.5</v>
      </c>
      <c r="G20" s="19">
        <v>115200</v>
      </c>
      <c r="H20" s="19">
        <f t="shared" si="1"/>
        <v>57600</v>
      </c>
      <c r="I20" s="13">
        <f t="shared" si="2"/>
        <v>-7500</v>
      </c>
      <c r="J20" s="13">
        <f t="shared" si="3"/>
        <v>-3750</v>
      </c>
      <c r="K20" s="14"/>
      <c r="L20" s="14"/>
    </row>
    <row r="21" spans="1:12" s="15" customFormat="1" ht="23.1" customHeight="1" x14ac:dyDescent="0.25">
      <c r="A21" s="16">
        <v>10</v>
      </c>
      <c r="B21" s="17" t="s">
        <v>102</v>
      </c>
      <c r="C21" s="18">
        <v>0.5</v>
      </c>
      <c r="D21" s="19">
        <f>+'Բաղրամյանի մանկապարտեզ'!D23</f>
        <v>122700</v>
      </c>
      <c r="E21" s="19">
        <f t="shared" si="0"/>
        <v>61350</v>
      </c>
      <c r="F21" s="18">
        <v>0.5</v>
      </c>
      <c r="G21" s="19">
        <v>115200</v>
      </c>
      <c r="H21" s="19">
        <f t="shared" si="1"/>
        <v>57600</v>
      </c>
      <c r="I21" s="13">
        <f t="shared" si="2"/>
        <v>-7500</v>
      </c>
      <c r="J21" s="13">
        <f t="shared" si="3"/>
        <v>-3750</v>
      </c>
      <c r="K21" s="14"/>
      <c r="L21" s="14"/>
    </row>
    <row r="22" spans="1:12" s="15" customFormat="1" ht="23.1" customHeight="1" x14ac:dyDescent="0.25">
      <c r="A22" s="16">
        <v>11</v>
      </c>
      <c r="B22" s="17" t="s">
        <v>90</v>
      </c>
      <c r="C22" s="18">
        <v>1</v>
      </c>
      <c r="D22" s="19">
        <f>+'Բաղրամյանի մանկապարտեզ'!D24</f>
        <v>112500</v>
      </c>
      <c r="E22" s="19">
        <f t="shared" si="0"/>
        <v>112500</v>
      </c>
      <c r="F22" s="18">
        <v>1</v>
      </c>
      <c r="G22" s="19">
        <v>105000</v>
      </c>
      <c r="H22" s="19">
        <f t="shared" si="1"/>
        <v>105000</v>
      </c>
      <c r="I22" s="13">
        <f t="shared" si="2"/>
        <v>-7500</v>
      </c>
      <c r="J22" s="13">
        <f t="shared" si="3"/>
        <v>-7500</v>
      </c>
      <c r="K22" s="14"/>
      <c r="L22" s="14"/>
    </row>
    <row r="23" spans="1:12" s="15" customFormat="1" ht="23.1" customHeight="1" x14ac:dyDescent="0.25">
      <c r="A23" s="16">
        <v>12</v>
      </c>
      <c r="B23" s="17" t="s">
        <v>61</v>
      </c>
      <c r="C23" s="18">
        <v>0.5</v>
      </c>
      <c r="D23" s="19">
        <f>+'Բաղրամյանի մանկապարտեզ'!D25</f>
        <v>160000</v>
      </c>
      <c r="E23" s="19">
        <f t="shared" si="0"/>
        <v>80000</v>
      </c>
      <c r="F23" s="18">
        <v>0.5</v>
      </c>
      <c r="G23" s="19">
        <v>160000</v>
      </c>
      <c r="H23" s="19">
        <f t="shared" si="1"/>
        <v>80000</v>
      </c>
      <c r="I23" s="13">
        <f t="shared" si="2"/>
        <v>0</v>
      </c>
      <c r="J23" s="13">
        <f t="shared" si="3"/>
        <v>0</v>
      </c>
      <c r="K23" s="14"/>
      <c r="L23" s="14"/>
    </row>
    <row r="24" spans="1:12" s="15" customFormat="1" ht="23.1" customHeight="1" x14ac:dyDescent="0.25">
      <c r="A24" s="16">
        <v>13</v>
      </c>
      <c r="B24" s="17" t="s">
        <v>103</v>
      </c>
      <c r="C24" s="18">
        <v>1</v>
      </c>
      <c r="D24" s="19">
        <f>+'Բաղրամյանի մանկապարտեզ'!D26</f>
        <v>115500</v>
      </c>
      <c r="E24" s="19">
        <f t="shared" si="0"/>
        <v>115500</v>
      </c>
      <c r="F24" s="18">
        <v>1</v>
      </c>
      <c r="G24" s="19">
        <v>108000</v>
      </c>
      <c r="H24" s="19">
        <f t="shared" si="1"/>
        <v>108000</v>
      </c>
      <c r="I24" s="13">
        <f t="shared" si="2"/>
        <v>-7500</v>
      </c>
      <c r="J24" s="13">
        <f t="shared" si="3"/>
        <v>-7500</v>
      </c>
      <c r="K24" s="14"/>
      <c r="L24" s="14"/>
    </row>
    <row r="25" spans="1:12" s="15" customFormat="1" ht="23.1" customHeight="1" x14ac:dyDescent="0.25">
      <c r="A25" s="16">
        <v>14</v>
      </c>
      <c r="B25" s="17" t="s">
        <v>104</v>
      </c>
      <c r="C25" s="18">
        <v>0.5</v>
      </c>
      <c r="D25" s="19">
        <f>+'Բաղրամյանի մանկապարտեզ'!D27</f>
        <v>112500</v>
      </c>
      <c r="E25" s="19">
        <f t="shared" si="0"/>
        <v>56250</v>
      </c>
      <c r="F25" s="18">
        <v>0.5</v>
      </c>
      <c r="G25" s="19">
        <v>105000</v>
      </c>
      <c r="H25" s="19">
        <f t="shared" si="1"/>
        <v>52500</v>
      </c>
      <c r="I25" s="13">
        <f t="shared" si="2"/>
        <v>-7500</v>
      </c>
      <c r="J25" s="13">
        <f t="shared" si="3"/>
        <v>-3750</v>
      </c>
      <c r="K25" s="14"/>
      <c r="L25" s="14"/>
    </row>
    <row r="26" spans="1:12" s="15" customFormat="1" ht="23.1" customHeight="1" x14ac:dyDescent="0.25">
      <c r="A26" s="16">
        <v>15</v>
      </c>
      <c r="B26" s="17" t="s">
        <v>91</v>
      </c>
      <c r="C26" s="18">
        <v>0.5</v>
      </c>
      <c r="D26" s="19">
        <f>+'Բաղրամյանի մանկապարտեզ'!D28</f>
        <v>112500</v>
      </c>
      <c r="E26" s="19">
        <f t="shared" si="0"/>
        <v>56250</v>
      </c>
      <c r="F26" s="18">
        <v>0.5</v>
      </c>
      <c r="G26" s="19">
        <v>105000</v>
      </c>
      <c r="H26" s="19">
        <f t="shared" si="1"/>
        <v>52500</v>
      </c>
      <c r="I26" s="13">
        <f t="shared" si="2"/>
        <v>-7500</v>
      </c>
      <c r="J26" s="13">
        <f t="shared" si="3"/>
        <v>-3750</v>
      </c>
      <c r="K26" s="14"/>
      <c r="L26" s="14"/>
    </row>
    <row r="27" spans="1:12" s="15" customFormat="1" ht="23.1" customHeight="1" x14ac:dyDescent="0.25">
      <c r="A27" s="16">
        <v>16</v>
      </c>
      <c r="B27" s="17" t="s">
        <v>105</v>
      </c>
      <c r="C27" s="52">
        <v>0.75</v>
      </c>
      <c r="D27" s="19">
        <f>+'Բաղրամյանի մանկապարտեզ'!D29</f>
        <v>112500</v>
      </c>
      <c r="E27" s="19">
        <f t="shared" si="0"/>
        <v>84375</v>
      </c>
      <c r="F27" s="52">
        <v>0.75</v>
      </c>
      <c r="G27" s="19">
        <v>105000</v>
      </c>
      <c r="H27" s="19">
        <f t="shared" si="1"/>
        <v>78750</v>
      </c>
      <c r="I27" s="13">
        <f t="shared" si="2"/>
        <v>-7500</v>
      </c>
      <c r="J27" s="13">
        <f t="shared" si="3"/>
        <v>-5625</v>
      </c>
      <c r="K27" s="14"/>
      <c r="L27" s="14"/>
    </row>
    <row r="28" spans="1:12" s="15" customFormat="1" ht="23.1" customHeight="1" x14ac:dyDescent="0.25">
      <c r="A28" s="16">
        <v>17</v>
      </c>
      <c r="B28" s="17" t="s">
        <v>106</v>
      </c>
      <c r="C28" s="18">
        <v>1</v>
      </c>
      <c r="D28" s="19">
        <f>+'Բաղրամյանի մանկապարտեզ'!D30</f>
        <v>112500</v>
      </c>
      <c r="E28" s="19">
        <f t="shared" si="0"/>
        <v>112500</v>
      </c>
      <c r="F28" s="18">
        <v>1</v>
      </c>
      <c r="G28" s="19">
        <v>105000</v>
      </c>
      <c r="H28" s="19">
        <f t="shared" si="1"/>
        <v>105000</v>
      </c>
      <c r="I28" s="13">
        <f t="shared" si="2"/>
        <v>-7500</v>
      </c>
      <c r="J28" s="13">
        <f t="shared" si="3"/>
        <v>-7500</v>
      </c>
      <c r="K28" s="14"/>
      <c r="L28" s="14"/>
    </row>
    <row r="29" spans="1:12" s="15" customFormat="1" ht="23.1" customHeight="1" x14ac:dyDescent="0.25">
      <c r="A29" s="16">
        <v>18</v>
      </c>
      <c r="B29" s="17" t="s">
        <v>56</v>
      </c>
      <c r="C29" s="18">
        <v>0.5</v>
      </c>
      <c r="D29" s="19">
        <f>+'Բաղրամյանի մանկապարտեզ'!D31</f>
        <v>112500</v>
      </c>
      <c r="E29" s="19">
        <f t="shared" si="0"/>
        <v>56250</v>
      </c>
      <c r="F29" s="18">
        <v>0.5</v>
      </c>
      <c r="G29" s="19">
        <v>105000</v>
      </c>
      <c r="H29" s="19">
        <f t="shared" si="1"/>
        <v>52500</v>
      </c>
      <c r="I29" s="13">
        <f t="shared" si="2"/>
        <v>-7500</v>
      </c>
      <c r="J29" s="13">
        <f t="shared" si="3"/>
        <v>-3750</v>
      </c>
      <c r="K29" s="14"/>
      <c r="L29" s="14"/>
    </row>
    <row r="30" spans="1:12" s="15" customFormat="1" ht="23.1" customHeight="1" x14ac:dyDescent="0.25">
      <c r="A30" s="16">
        <v>19</v>
      </c>
      <c r="B30" s="17" t="s">
        <v>112</v>
      </c>
      <c r="C30" s="18">
        <v>1</v>
      </c>
      <c r="D30" s="19">
        <f>+'Բաղրամյանի մանկապարտեզ'!D32</f>
        <v>112500</v>
      </c>
      <c r="E30" s="19">
        <f t="shared" si="0"/>
        <v>112500</v>
      </c>
      <c r="F30" s="18">
        <v>1</v>
      </c>
      <c r="G30" s="19">
        <v>105000</v>
      </c>
      <c r="H30" s="19">
        <f t="shared" si="1"/>
        <v>105000</v>
      </c>
      <c r="I30" s="13">
        <f t="shared" si="2"/>
        <v>-7500</v>
      </c>
      <c r="J30" s="13">
        <f t="shared" si="3"/>
        <v>-7500</v>
      </c>
      <c r="K30" s="14"/>
      <c r="L30" s="14"/>
    </row>
    <row r="31" spans="1:12" ht="23.1" customHeight="1" x14ac:dyDescent="0.25">
      <c r="A31" s="22"/>
      <c r="B31" s="22" t="s">
        <v>13</v>
      </c>
      <c r="C31" s="23">
        <f>SUM(C12:C30)</f>
        <v>15.34</v>
      </c>
      <c r="D31" s="24"/>
      <c r="E31" s="24">
        <f>SUM(E12:E30)</f>
        <v>1893743</v>
      </c>
      <c r="F31" s="95">
        <f>SUM(F12:F30)</f>
        <v>15.34</v>
      </c>
      <c r="G31" s="26">
        <f t="shared" ref="G31:J31" si="4">SUM(G12:G30)</f>
        <v>2274200</v>
      </c>
      <c r="H31" s="26">
        <f t="shared" si="4"/>
        <v>1791818</v>
      </c>
      <c r="I31" s="96">
        <f t="shared" si="4"/>
        <v>-120000</v>
      </c>
      <c r="J31" s="96">
        <f t="shared" si="4"/>
        <v>-101925</v>
      </c>
      <c r="K31" s="148" t="s">
        <v>135</v>
      </c>
    </row>
    <row r="32" spans="1:12" ht="23.1" customHeight="1" x14ac:dyDescent="0.25">
      <c r="B32" s="190"/>
      <c r="C32" s="190"/>
      <c r="D32" s="190"/>
      <c r="E32" s="190"/>
      <c r="F32" s="194" t="s">
        <v>125</v>
      </c>
      <c r="G32" s="194"/>
      <c r="H32" s="3">
        <f>+H31*12.5</f>
        <v>22397725</v>
      </c>
    </row>
    <row r="33" spans="1:5" ht="23.1" customHeight="1" x14ac:dyDescent="0.25">
      <c r="A33" s="186"/>
      <c r="B33" s="186"/>
      <c r="C33" s="186"/>
      <c r="D33" s="186"/>
      <c r="E33" s="186"/>
    </row>
    <row r="34" spans="1:5" ht="23.1" customHeight="1" x14ac:dyDescent="0.25"/>
    <row r="35" spans="1:5" ht="23.1" customHeight="1" x14ac:dyDescent="0.25"/>
    <row r="36" spans="1:5" ht="23.1" customHeight="1" x14ac:dyDescent="0.25"/>
    <row r="37" spans="1:5" ht="23.1" customHeight="1" x14ac:dyDescent="0.25"/>
    <row r="38" spans="1:5" ht="23.1" customHeight="1" x14ac:dyDescent="0.25"/>
  </sheetData>
  <mergeCells count="9">
    <mergeCell ref="A33:E33"/>
    <mergeCell ref="F32:G32"/>
    <mergeCell ref="A8:E8"/>
    <mergeCell ref="B32:E32"/>
    <mergeCell ref="B1:J1"/>
    <mergeCell ref="C2:E3"/>
    <mergeCell ref="B4:J4"/>
    <mergeCell ref="C5:E6"/>
    <mergeCell ref="A7:E7"/>
  </mergeCells>
  <pageMargins left="0.9055118110236221" right="0.11811023622047245" top="0.35433070866141736" bottom="0.15748031496062992" header="0.31496062992125984" footer="0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7"/>
  <sheetViews>
    <sheetView tabSelected="1" zoomScaleNormal="100" workbookViewId="0">
      <selection activeCell="C2" sqref="C2:E3"/>
    </sheetView>
  </sheetViews>
  <sheetFormatPr defaultColWidth="8.85546875" defaultRowHeight="17.25" x14ac:dyDescent="0.25"/>
  <cols>
    <col min="1" max="1" width="6.7109375" style="1" customWidth="1"/>
    <col min="2" max="2" width="37.42578125" style="27" customWidth="1"/>
    <col min="3" max="3" width="11" style="27" customWidth="1"/>
    <col min="4" max="4" width="18.28515625" style="1" customWidth="1"/>
    <col min="5" max="5" width="21" style="1" customWidth="1"/>
    <col min="6" max="6" width="9.42578125" style="1" hidden="1" customWidth="1"/>
    <col min="7" max="7" width="12.28515625" style="1" hidden="1" customWidth="1"/>
    <col min="8" max="8" width="13.5703125" style="3" hidden="1" customWidth="1"/>
    <col min="9" max="9" width="10.85546875" style="4" hidden="1" customWidth="1"/>
    <col min="10" max="10" width="14.5703125" style="4" hidden="1" customWidth="1"/>
    <col min="11" max="11" width="18.42578125" style="4" customWidth="1"/>
    <col min="12" max="12" width="18.7109375" style="4" customWidth="1"/>
    <col min="13" max="256" width="8.85546875" style="1"/>
    <col min="257" max="257" width="6.7109375" style="1" customWidth="1"/>
    <col min="258" max="258" width="37.42578125" style="1" customWidth="1"/>
    <col min="259" max="259" width="16.5703125" style="1" bestFit="1" customWidth="1"/>
    <col min="260" max="260" width="16.1406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37.42578125" style="1" customWidth="1"/>
    <col min="515" max="515" width="16.5703125" style="1" bestFit="1" customWidth="1"/>
    <col min="516" max="516" width="16.1406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37.42578125" style="1" customWidth="1"/>
    <col min="771" max="771" width="16.5703125" style="1" bestFit="1" customWidth="1"/>
    <col min="772" max="772" width="16.1406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37.42578125" style="1" customWidth="1"/>
    <col min="1027" max="1027" width="16.5703125" style="1" bestFit="1" customWidth="1"/>
    <col min="1028" max="1028" width="16.1406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37.42578125" style="1" customWidth="1"/>
    <col min="1283" max="1283" width="16.5703125" style="1" bestFit="1" customWidth="1"/>
    <col min="1284" max="1284" width="16.1406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37.42578125" style="1" customWidth="1"/>
    <col min="1539" max="1539" width="16.5703125" style="1" bestFit="1" customWidth="1"/>
    <col min="1540" max="1540" width="16.1406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37.42578125" style="1" customWidth="1"/>
    <col min="1795" max="1795" width="16.5703125" style="1" bestFit="1" customWidth="1"/>
    <col min="1796" max="1796" width="16.1406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37.42578125" style="1" customWidth="1"/>
    <col min="2051" max="2051" width="16.5703125" style="1" bestFit="1" customWidth="1"/>
    <col min="2052" max="2052" width="16.1406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37.42578125" style="1" customWidth="1"/>
    <col min="2307" max="2307" width="16.5703125" style="1" bestFit="1" customWidth="1"/>
    <col min="2308" max="2308" width="16.1406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37.42578125" style="1" customWidth="1"/>
    <col min="2563" max="2563" width="16.5703125" style="1" bestFit="1" customWidth="1"/>
    <col min="2564" max="2564" width="16.1406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37.42578125" style="1" customWidth="1"/>
    <col min="2819" max="2819" width="16.5703125" style="1" bestFit="1" customWidth="1"/>
    <col min="2820" max="2820" width="16.1406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37.42578125" style="1" customWidth="1"/>
    <col min="3075" max="3075" width="16.5703125" style="1" bestFit="1" customWidth="1"/>
    <col min="3076" max="3076" width="16.1406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37.42578125" style="1" customWidth="1"/>
    <col min="3331" max="3331" width="16.5703125" style="1" bestFit="1" customWidth="1"/>
    <col min="3332" max="3332" width="16.1406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37.42578125" style="1" customWidth="1"/>
    <col min="3587" max="3587" width="16.5703125" style="1" bestFit="1" customWidth="1"/>
    <col min="3588" max="3588" width="16.1406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37.42578125" style="1" customWidth="1"/>
    <col min="3843" max="3843" width="16.5703125" style="1" bestFit="1" customWidth="1"/>
    <col min="3844" max="3844" width="16.1406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37.42578125" style="1" customWidth="1"/>
    <col min="4099" max="4099" width="16.5703125" style="1" bestFit="1" customWidth="1"/>
    <col min="4100" max="4100" width="16.1406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37.42578125" style="1" customWidth="1"/>
    <col min="4355" max="4355" width="16.5703125" style="1" bestFit="1" customWidth="1"/>
    <col min="4356" max="4356" width="16.1406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37.42578125" style="1" customWidth="1"/>
    <col min="4611" max="4611" width="16.5703125" style="1" bestFit="1" customWidth="1"/>
    <col min="4612" max="4612" width="16.1406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37.42578125" style="1" customWidth="1"/>
    <col min="4867" max="4867" width="16.5703125" style="1" bestFit="1" customWidth="1"/>
    <col min="4868" max="4868" width="16.1406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37.42578125" style="1" customWidth="1"/>
    <col min="5123" max="5123" width="16.5703125" style="1" bestFit="1" customWidth="1"/>
    <col min="5124" max="5124" width="16.1406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37.42578125" style="1" customWidth="1"/>
    <col min="5379" max="5379" width="16.5703125" style="1" bestFit="1" customWidth="1"/>
    <col min="5380" max="5380" width="16.1406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37.42578125" style="1" customWidth="1"/>
    <col min="5635" max="5635" width="16.5703125" style="1" bestFit="1" customWidth="1"/>
    <col min="5636" max="5636" width="16.1406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37.42578125" style="1" customWidth="1"/>
    <col min="5891" max="5891" width="16.5703125" style="1" bestFit="1" customWidth="1"/>
    <col min="5892" max="5892" width="16.1406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37.42578125" style="1" customWidth="1"/>
    <col min="6147" max="6147" width="16.5703125" style="1" bestFit="1" customWidth="1"/>
    <col min="6148" max="6148" width="16.1406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37.42578125" style="1" customWidth="1"/>
    <col min="6403" max="6403" width="16.5703125" style="1" bestFit="1" customWidth="1"/>
    <col min="6404" max="6404" width="16.1406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37.42578125" style="1" customWidth="1"/>
    <col min="6659" max="6659" width="16.5703125" style="1" bestFit="1" customWidth="1"/>
    <col min="6660" max="6660" width="16.1406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37.42578125" style="1" customWidth="1"/>
    <col min="6915" max="6915" width="16.5703125" style="1" bestFit="1" customWidth="1"/>
    <col min="6916" max="6916" width="16.1406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37.42578125" style="1" customWidth="1"/>
    <col min="7171" max="7171" width="16.5703125" style="1" bestFit="1" customWidth="1"/>
    <col min="7172" max="7172" width="16.1406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37.42578125" style="1" customWidth="1"/>
    <col min="7427" max="7427" width="16.5703125" style="1" bestFit="1" customWidth="1"/>
    <col min="7428" max="7428" width="16.1406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37.42578125" style="1" customWidth="1"/>
    <col min="7683" max="7683" width="16.5703125" style="1" bestFit="1" customWidth="1"/>
    <col min="7684" max="7684" width="16.1406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37.42578125" style="1" customWidth="1"/>
    <col min="7939" max="7939" width="16.5703125" style="1" bestFit="1" customWidth="1"/>
    <col min="7940" max="7940" width="16.1406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37.42578125" style="1" customWidth="1"/>
    <col min="8195" max="8195" width="16.5703125" style="1" bestFit="1" customWidth="1"/>
    <col min="8196" max="8196" width="16.1406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37.42578125" style="1" customWidth="1"/>
    <col min="8451" max="8451" width="16.5703125" style="1" bestFit="1" customWidth="1"/>
    <col min="8452" max="8452" width="16.1406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37.42578125" style="1" customWidth="1"/>
    <col min="8707" max="8707" width="16.5703125" style="1" bestFit="1" customWidth="1"/>
    <col min="8708" max="8708" width="16.1406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37.42578125" style="1" customWidth="1"/>
    <col min="8963" max="8963" width="16.5703125" style="1" bestFit="1" customWidth="1"/>
    <col min="8964" max="8964" width="16.1406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37.42578125" style="1" customWidth="1"/>
    <col min="9219" max="9219" width="16.5703125" style="1" bestFit="1" customWidth="1"/>
    <col min="9220" max="9220" width="16.1406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37.42578125" style="1" customWidth="1"/>
    <col min="9475" max="9475" width="16.5703125" style="1" bestFit="1" customWidth="1"/>
    <col min="9476" max="9476" width="16.1406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37.42578125" style="1" customWidth="1"/>
    <col min="9731" max="9731" width="16.5703125" style="1" bestFit="1" customWidth="1"/>
    <col min="9732" max="9732" width="16.1406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37.42578125" style="1" customWidth="1"/>
    <col min="9987" max="9987" width="16.5703125" style="1" bestFit="1" customWidth="1"/>
    <col min="9988" max="9988" width="16.1406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37.42578125" style="1" customWidth="1"/>
    <col min="10243" max="10243" width="16.5703125" style="1" bestFit="1" customWidth="1"/>
    <col min="10244" max="10244" width="16.1406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37.42578125" style="1" customWidth="1"/>
    <col min="10499" max="10499" width="16.5703125" style="1" bestFit="1" customWidth="1"/>
    <col min="10500" max="10500" width="16.1406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37.42578125" style="1" customWidth="1"/>
    <col min="10755" max="10755" width="16.5703125" style="1" bestFit="1" customWidth="1"/>
    <col min="10756" max="10756" width="16.1406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37.42578125" style="1" customWidth="1"/>
    <col min="11011" max="11011" width="16.5703125" style="1" bestFit="1" customWidth="1"/>
    <col min="11012" max="11012" width="16.1406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37.42578125" style="1" customWidth="1"/>
    <col min="11267" max="11267" width="16.5703125" style="1" bestFit="1" customWidth="1"/>
    <col min="11268" max="11268" width="16.1406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37.42578125" style="1" customWidth="1"/>
    <col min="11523" max="11523" width="16.5703125" style="1" bestFit="1" customWidth="1"/>
    <col min="11524" max="11524" width="16.1406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37.42578125" style="1" customWidth="1"/>
    <col min="11779" max="11779" width="16.5703125" style="1" bestFit="1" customWidth="1"/>
    <col min="11780" max="11780" width="16.1406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37.42578125" style="1" customWidth="1"/>
    <col min="12035" max="12035" width="16.5703125" style="1" bestFit="1" customWidth="1"/>
    <col min="12036" max="12036" width="16.1406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37.42578125" style="1" customWidth="1"/>
    <col min="12291" max="12291" width="16.5703125" style="1" bestFit="1" customWidth="1"/>
    <col min="12292" max="12292" width="16.1406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37.42578125" style="1" customWidth="1"/>
    <col min="12547" max="12547" width="16.5703125" style="1" bestFit="1" customWidth="1"/>
    <col min="12548" max="12548" width="16.1406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37.42578125" style="1" customWidth="1"/>
    <col min="12803" max="12803" width="16.5703125" style="1" bestFit="1" customWidth="1"/>
    <col min="12804" max="12804" width="16.1406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37.42578125" style="1" customWidth="1"/>
    <col min="13059" max="13059" width="16.5703125" style="1" bestFit="1" customWidth="1"/>
    <col min="13060" max="13060" width="16.1406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37.42578125" style="1" customWidth="1"/>
    <col min="13315" max="13315" width="16.5703125" style="1" bestFit="1" customWidth="1"/>
    <col min="13316" max="13316" width="16.1406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37.42578125" style="1" customWidth="1"/>
    <col min="13571" max="13571" width="16.5703125" style="1" bestFit="1" customWidth="1"/>
    <col min="13572" max="13572" width="16.1406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37.42578125" style="1" customWidth="1"/>
    <col min="13827" max="13827" width="16.5703125" style="1" bestFit="1" customWidth="1"/>
    <col min="13828" max="13828" width="16.1406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37.42578125" style="1" customWidth="1"/>
    <col min="14083" max="14083" width="16.5703125" style="1" bestFit="1" customWidth="1"/>
    <col min="14084" max="14084" width="16.1406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37.42578125" style="1" customWidth="1"/>
    <col min="14339" max="14339" width="16.5703125" style="1" bestFit="1" customWidth="1"/>
    <col min="14340" max="14340" width="16.1406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37.42578125" style="1" customWidth="1"/>
    <col min="14595" max="14595" width="16.5703125" style="1" bestFit="1" customWidth="1"/>
    <col min="14596" max="14596" width="16.1406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37.42578125" style="1" customWidth="1"/>
    <col min="14851" max="14851" width="16.5703125" style="1" bestFit="1" customWidth="1"/>
    <col min="14852" max="14852" width="16.1406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37.42578125" style="1" customWidth="1"/>
    <col min="15107" max="15107" width="16.5703125" style="1" bestFit="1" customWidth="1"/>
    <col min="15108" max="15108" width="16.1406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37.42578125" style="1" customWidth="1"/>
    <col min="15363" max="15363" width="16.5703125" style="1" bestFit="1" customWidth="1"/>
    <col min="15364" max="15364" width="16.1406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37.42578125" style="1" customWidth="1"/>
    <col min="15619" max="15619" width="16.5703125" style="1" bestFit="1" customWidth="1"/>
    <col min="15620" max="15620" width="16.1406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37.42578125" style="1" customWidth="1"/>
    <col min="15875" max="15875" width="16.5703125" style="1" bestFit="1" customWidth="1"/>
    <col min="15876" max="15876" width="16.1406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37.42578125" style="1" customWidth="1"/>
    <col min="16131" max="16131" width="16.5703125" style="1" bestFit="1" customWidth="1"/>
    <col min="16132" max="16132" width="16.1406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s="147" customFormat="1" x14ac:dyDescent="0.25">
      <c r="B1" s="188" t="s">
        <v>117</v>
      </c>
      <c r="C1" s="188"/>
      <c r="D1" s="188"/>
      <c r="E1" s="188"/>
      <c r="F1" s="188"/>
      <c r="G1" s="188"/>
      <c r="H1" s="188"/>
      <c r="I1" s="188"/>
      <c r="J1" s="188"/>
      <c r="K1" s="4"/>
      <c r="L1" s="4"/>
    </row>
    <row r="2" spans="1:12" ht="20.25" customHeight="1" x14ac:dyDescent="0.25">
      <c r="A2" s="147"/>
      <c r="B2" s="115"/>
      <c r="C2" s="189" t="s">
        <v>142</v>
      </c>
      <c r="D2" s="189"/>
      <c r="E2" s="189"/>
      <c r="F2" s="115"/>
      <c r="G2" s="115"/>
      <c r="H2" s="115"/>
      <c r="I2" s="115"/>
      <c r="J2" s="115"/>
      <c r="L2" s="1"/>
    </row>
    <row r="3" spans="1:12" ht="21" customHeight="1" x14ac:dyDescent="0.3">
      <c r="A3" s="147"/>
      <c r="B3" s="120"/>
      <c r="C3" s="189"/>
      <c r="D3" s="189"/>
      <c r="E3" s="189"/>
      <c r="F3" s="120"/>
      <c r="G3" s="120"/>
      <c r="H3" s="120"/>
      <c r="I3" s="120"/>
      <c r="J3" s="120"/>
      <c r="L3" s="1"/>
    </row>
    <row r="4" spans="1:12" ht="24" customHeight="1" x14ac:dyDescent="0.25">
      <c r="A4" s="147"/>
      <c r="B4" s="188" t="s">
        <v>141</v>
      </c>
      <c r="C4" s="188"/>
      <c r="D4" s="188"/>
      <c r="E4" s="188"/>
      <c r="F4" s="188"/>
      <c r="G4" s="188"/>
      <c r="H4" s="188"/>
      <c r="I4" s="188"/>
      <c r="J4" s="188"/>
      <c r="L4" s="1"/>
    </row>
    <row r="5" spans="1:12" ht="36" hidden="1" customHeight="1" x14ac:dyDescent="0.25">
      <c r="A5" s="147"/>
      <c r="B5" s="115"/>
      <c r="C5" s="189" t="s">
        <v>132</v>
      </c>
      <c r="D5" s="189"/>
      <c r="E5" s="189"/>
      <c r="F5" s="115"/>
      <c r="G5" s="115"/>
      <c r="H5" s="115"/>
      <c r="I5" s="115"/>
      <c r="J5" s="115"/>
      <c r="L5" s="1"/>
    </row>
    <row r="6" spans="1:12" ht="60" customHeight="1" x14ac:dyDescent="0.3">
      <c r="A6" s="147"/>
      <c r="B6" s="120"/>
      <c r="C6" s="189"/>
      <c r="D6" s="189"/>
      <c r="E6" s="189"/>
      <c r="F6" s="120"/>
      <c r="G6" s="120"/>
      <c r="H6" s="120"/>
      <c r="I6" s="120"/>
      <c r="J6" s="120"/>
    </row>
    <row r="7" spans="1:12" ht="54" customHeight="1" x14ac:dyDescent="0.25">
      <c r="A7" s="187" t="s">
        <v>122</v>
      </c>
      <c r="B7" s="187"/>
      <c r="C7" s="187"/>
      <c r="D7" s="187"/>
      <c r="E7" s="187"/>
      <c r="F7" s="150"/>
      <c r="G7" s="150"/>
      <c r="H7" s="150"/>
      <c r="I7" s="150"/>
      <c r="J7" s="150"/>
      <c r="K7" s="150"/>
      <c r="L7" s="150"/>
    </row>
    <row r="8" spans="1:12" ht="22.5" customHeight="1" x14ac:dyDescent="0.25">
      <c r="A8" s="187" t="s">
        <v>2</v>
      </c>
      <c r="B8" s="187"/>
      <c r="C8" s="187"/>
      <c r="D8" s="187"/>
      <c r="E8" s="187"/>
      <c r="F8" s="150"/>
      <c r="G8" s="150"/>
      <c r="H8" s="150"/>
      <c r="I8" s="150"/>
      <c r="J8" s="150"/>
      <c r="K8" s="150"/>
      <c r="L8" s="150"/>
    </row>
    <row r="9" spans="1:12" ht="117.75" customHeight="1" x14ac:dyDescent="0.25">
      <c r="A9" s="117" t="s">
        <v>16</v>
      </c>
      <c r="B9" s="9" t="s">
        <v>5</v>
      </c>
      <c r="C9" s="9" t="s">
        <v>6</v>
      </c>
      <c r="D9" s="9" t="s">
        <v>7</v>
      </c>
      <c r="E9" s="119" t="s">
        <v>8</v>
      </c>
      <c r="F9" s="46" t="s">
        <v>6</v>
      </c>
      <c r="G9" s="16" t="s">
        <v>7</v>
      </c>
      <c r="H9" s="16" t="s">
        <v>8</v>
      </c>
      <c r="I9" s="65" t="s">
        <v>9</v>
      </c>
      <c r="J9" s="65" t="s">
        <v>10</v>
      </c>
      <c r="K9" s="8"/>
      <c r="L9" s="8"/>
    </row>
    <row r="10" spans="1:12" s="15" customFormat="1" ht="23.1" customHeight="1" x14ac:dyDescent="0.25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5">
        <v>6</v>
      </c>
      <c r="G10" s="11">
        <v>7</v>
      </c>
      <c r="H10" s="12">
        <v>8</v>
      </c>
      <c r="I10" s="13">
        <v>9</v>
      </c>
      <c r="J10" s="13">
        <v>10</v>
      </c>
      <c r="K10" s="14"/>
      <c r="L10" s="14"/>
    </row>
    <row r="11" spans="1:12" s="15" customFormat="1" ht="23.1" customHeight="1" x14ac:dyDescent="0.25">
      <c r="A11" s="16">
        <v>1</v>
      </c>
      <c r="B11" s="17" t="s">
        <v>11</v>
      </c>
      <c r="C11" s="18">
        <v>1</v>
      </c>
      <c r="D11" s="19">
        <v>160000</v>
      </c>
      <c r="E11" s="19">
        <f>C11*D11</f>
        <v>160000</v>
      </c>
      <c r="F11" s="57">
        <v>1</v>
      </c>
      <c r="G11" s="19">
        <v>160000</v>
      </c>
      <c r="H11" s="19">
        <f>F11*G11</f>
        <v>160000</v>
      </c>
      <c r="I11" s="13">
        <f>+G11-D11</f>
        <v>0</v>
      </c>
      <c r="J11" s="13">
        <f>+H11-E11</f>
        <v>0</v>
      </c>
      <c r="K11" s="14"/>
      <c r="L11" s="14"/>
    </row>
    <row r="12" spans="1:12" s="15" customFormat="1" ht="23.1" customHeight="1" x14ac:dyDescent="0.25">
      <c r="A12" s="16">
        <v>2</v>
      </c>
      <c r="B12" s="17" t="s">
        <v>121</v>
      </c>
      <c r="C12" s="52">
        <v>0.25</v>
      </c>
      <c r="D12" s="19">
        <v>160000</v>
      </c>
      <c r="E12" s="19">
        <f t="shared" ref="E12:E29" si="0">C12*D12</f>
        <v>40000</v>
      </c>
      <c r="F12" s="58">
        <v>0.25</v>
      </c>
      <c r="G12" s="19">
        <v>160000</v>
      </c>
      <c r="H12" s="19">
        <f t="shared" ref="H12:H29" si="1">F12*G12</f>
        <v>40000</v>
      </c>
      <c r="I12" s="13">
        <f t="shared" ref="I12:I29" si="2">+G12-D12</f>
        <v>0</v>
      </c>
      <c r="J12" s="13">
        <f t="shared" ref="J12:J29" si="3">+H12-E12</f>
        <v>0</v>
      </c>
      <c r="K12" s="14"/>
      <c r="L12" s="14"/>
    </row>
    <row r="13" spans="1:12" s="15" customFormat="1" ht="23.1" customHeight="1" x14ac:dyDescent="0.25">
      <c r="A13" s="16">
        <v>3</v>
      </c>
      <c r="B13" s="17" t="s">
        <v>95</v>
      </c>
      <c r="C13" s="18">
        <v>0.5</v>
      </c>
      <c r="D13" s="19">
        <f>+'Պտղունքի մանկապարտեզ'!D14</f>
        <v>157500</v>
      </c>
      <c r="E13" s="19">
        <f t="shared" si="0"/>
        <v>78750</v>
      </c>
      <c r="F13" s="57">
        <v>0.5</v>
      </c>
      <c r="G13" s="19">
        <v>150000</v>
      </c>
      <c r="H13" s="19">
        <f t="shared" si="1"/>
        <v>75000</v>
      </c>
      <c r="I13" s="13">
        <f t="shared" si="2"/>
        <v>-7500</v>
      </c>
      <c r="J13" s="13">
        <f t="shared" si="3"/>
        <v>-3750</v>
      </c>
      <c r="K13" s="14"/>
      <c r="L13" s="14"/>
    </row>
    <row r="14" spans="1:12" s="15" customFormat="1" ht="23.1" customHeight="1" x14ac:dyDescent="0.25">
      <c r="A14" s="16">
        <v>4</v>
      </c>
      <c r="B14" s="17" t="s">
        <v>110</v>
      </c>
      <c r="C14" s="18">
        <v>0.5</v>
      </c>
      <c r="D14" s="19">
        <f>+'Պտղունքի մանկապարտեզ'!D15</f>
        <v>122700</v>
      </c>
      <c r="E14" s="19">
        <f t="shared" si="0"/>
        <v>61350</v>
      </c>
      <c r="F14" s="57">
        <v>0.5</v>
      </c>
      <c r="G14" s="19">
        <v>115200</v>
      </c>
      <c r="H14" s="19">
        <f t="shared" si="1"/>
        <v>57600</v>
      </c>
      <c r="I14" s="13">
        <f t="shared" si="2"/>
        <v>-7500</v>
      </c>
      <c r="J14" s="13">
        <f t="shared" si="3"/>
        <v>-3750</v>
      </c>
      <c r="K14" s="14"/>
      <c r="L14" s="14"/>
    </row>
    <row r="15" spans="1:12" s="15" customFormat="1" ht="23.1" customHeight="1" x14ac:dyDescent="0.25">
      <c r="A15" s="16">
        <v>5</v>
      </c>
      <c r="B15" s="17" t="s">
        <v>111</v>
      </c>
      <c r="C15" s="52">
        <f>2*1.17</f>
        <v>2.34</v>
      </c>
      <c r="D15" s="19">
        <f>+'Պտղունքի մանկապարտեզ'!D16</f>
        <v>122700</v>
      </c>
      <c r="E15" s="19">
        <f t="shared" si="0"/>
        <v>287118</v>
      </c>
      <c r="F15" s="58">
        <f>2*1.17</f>
        <v>2.34</v>
      </c>
      <c r="G15" s="19">
        <v>115200</v>
      </c>
      <c r="H15" s="19">
        <f t="shared" si="1"/>
        <v>269568</v>
      </c>
      <c r="I15" s="13">
        <f t="shared" si="2"/>
        <v>-7500</v>
      </c>
      <c r="J15" s="13">
        <f t="shared" si="3"/>
        <v>-17550</v>
      </c>
      <c r="K15" s="14"/>
      <c r="L15" s="14"/>
    </row>
    <row r="16" spans="1:12" s="15" customFormat="1" ht="23.1" customHeight="1" x14ac:dyDescent="0.25">
      <c r="A16" s="16">
        <v>6</v>
      </c>
      <c r="B16" s="17" t="s">
        <v>98</v>
      </c>
      <c r="C16" s="18">
        <v>2</v>
      </c>
      <c r="D16" s="19">
        <f>+'Պտղունքի մանկապարտեզ'!D17</f>
        <v>117500</v>
      </c>
      <c r="E16" s="19">
        <f t="shared" si="0"/>
        <v>235000</v>
      </c>
      <c r="F16" s="57">
        <v>2</v>
      </c>
      <c r="G16" s="19">
        <v>110000</v>
      </c>
      <c r="H16" s="19">
        <f t="shared" si="1"/>
        <v>220000</v>
      </c>
      <c r="I16" s="13">
        <f t="shared" si="2"/>
        <v>-7500</v>
      </c>
      <c r="J16" s="13">
        <f t="shared" si="3"/>
        <v>-15000</v>
      </c>
      <c r="K16" s="14"/>
      <c r="L16" s="14"/>
    </row>
    <row r="17" spans="1:12" s="15" customFormat="1" ht="23.1" customHeight="1" x14ac:dyDescent="0.25">
      <c r="A17" s="16">
        <v>7</v>
      </c>
      <c r="B17" s="17" t="s">
        <v>99</v>
      </c>
      <c r="C17" s="18">
        <v>0.5</v>
      </c>
      <c r="D17" s="19">
        <f>+'Պտղունքի մանկապարտեզ'!D18</f>
        <v>122700</v>
      </c>
      <c r="E17" s="19">
        <f t="shared" si="0"/>
        <v>61350</v>
      </c>
      <c r="F17" s="57">
        <v>0.5</v>
      </c>
      <c r="G17" s="19">
        <v>115200</v>
      </c>
      <c r="H17" s="19">
        <f t="shared" si="1"/>
        <v>57600</v>
      </c>
      <c r="I17" s="13">
        <f t="shared" si="2"/>
        <v>-7500</v>
      </c>
      <c r="J17" s="13">
        <f t="shared" si="3"/>
        <v>-3750</v>
      </c>
      <c r="K17" s="14"/>
      <c r="L17" s="14"/>
    </row>
    <row r="18" spans="1:12" s="15" customFormat="1" ht="23.1" customHeight="1" x14ac:dyDescent="0.25">
      <c r="A18" s="16">
        <v>8</v>
      </c>
      <c r="B18" s="17" t="s">
        <v>100</v>
      </c>
      <c r="C18" s="18">
        <v>0.5</v>
      </c>
      <c r="D18" s="19">
        <f>+'Պտղունքի մանկապարտեզ'!D19</f>
        <v>122700</v>
      </c>
      <c r="E18" s="19">
        <f t="shared" si="0"/>
        <v>61350</v>
      </c>
      <c r="F18" s="57">
        <v>0.5</v>
      </c>
      <c r="G18" s="19">
        <v>115200</v>
      </c>
      <c r="H18" s="19">
        <f t="shared" si="1"/>
        <v>57600</v>
      </c>
      <c r="I18" s="13">
        <f t="shared" si="2"/>
        <v>-7500</v>
      </c>
      <c r="J18" s="13">
        <f t="shared" si="3"/>
        <v>-3750</v>
      </c>
      <c r="K18" s="14"/>
      <c r="L18" s="14"/>
    </row>
    <row r="19" spans="1:12" s="15" customFormat="1" ht="23.1" customHeight="1" x14ac:dyDescent="0.25">
      <c r="A19" s="16">
        <v>9</v>
      </c>
      <c r="B19" s="17" t="s">
        <v>101</v>
      </c>
      <c r="C19" s="18">
        <v>0.5</v>
      </c>
      <c r="D19" s="19">
        <f>+'Պտղունքի մանկապարտեզ'!D20</f>
        <v>122700</v>
      </c>
      <c r="E19" s="19">
        <f t="shared" si="0"/>
        <v>61350</v>
      </c>
      <c r="F19" s="57">
        <v>0.5</v>
      </c>
      <c r="G19" s="19">
        <v>115200</v>
      </c>
      <c r="H19" s="19">
        <f t="shared" si="1"/>
        <v>57600</v>
      </c>
      <c r="I19" s="13">
        <f t="shared" si="2"/>
        <v>-7500</v>
      </c>
      <c r="J19" s="13">
        <f t="shared" si="3"/>
        <v>-3750</v>
      </c>
      <c r="K19" s="14"/>
      <c r="L19" s="14"/>
    </row>
    <row r="20" spans="1:12" s="15" customFormat="1" ht="23.1" customHeight="1" x14ac:dyDescent="0.25">
      <c r="A20" s="16">
        <v>10</v>
      </c>
      <c r="B20" s="17" t="s">
        <v>102</v>
      </c>
      <c r="C20" s="18">
        <v>0.5</v>
      </c>
      <c r="D20" s="19">
        <f>+'Պտղունքի մանկապարտեզ'!D21</f>
        <v>122700</v>
      </c>
      <c r="E20" s="19">
        <f t="shared" si="0"/>
        <v>61350</v>
      </c>
      <c r="F20" s="57">
        <v>0.5</v>
      </c>
      <c r="G20" s="19">
        <v>115200</v>
      </c>
      <c r="H20" s="19">
        <f t="shared" si="1"/>
        <v>57600</v>
      </c>
      <c r="I20" s="13">
        <f t="shared" si="2"/>
        <v>-7500</v>
      </c>
      <c r="J20" s="13">
        <f t="shared" si="3"/>
        <v>-3750</v>
      </c>
      <c r="K20" s="14"/>
      <c r="L20" s="14"/>
    </row>
    <row r="21" spans="1:12" s="15" customFormat="1" ht="23.1" customHeight="1" x14ac:dyDescent="0.25">
      <c r="A21" s="16">
        <v>11</v>
      </c>
      <c r="B21" s="17" t="s">
        <v>90</v>
      </c>
      <c r="C21" s="18">
        <v>1</v>
      </c>
      <c r="D21" s="19">
        <f>+'Պտղունքի մանկապարտեզ'!D22</f>
        <v>112500</v>
      </c>
      <c r="E21" s="19">
        <f t="shared" si="0"/>
        <v>112500</v>
      </c>
      <c r="F21" s="57">
        <v>1</v>
      </c>
      <c r="G21" s="19">
        <v>105000</v>
      </c>
      <c r="H21" s="19">
        <f t="shared" si="1"/>
        <v>105000</v>
      </c>
      <c r="I21" s="13">
        <f t="shared" si="2"/>
        <v>-7500</v>
      </c>
      <c r="J21" s="13">
        <f t="shared" si="3"/>
        <v>-7500</v>
      </c>
      <c r="K21" s="14"/>
      <c r="L21" s="14"/>
    </row>
    <row r="22" spans="1:12" s="15" customFormat="1" ht="23.1" customHeight="1" x14ac:dyDescent="0.25">
      <c r="A22" s="16">
        <v>12</v>
      </c>
      <c r="B22" s="17" t="s">
        <v>61</v>
      </c>
      <c r="C22" s="18">
        <v>0.5</v>
      </c>
      <c r="D22" s="19">
        <f>+'Պտղունքի մանկապարտեզ'!D23</f>
        <v>160000</v>
      </c>
      <c r="E22" s="19">
        <f t="shared" si="0"/>
        <v>80000</v>
      </c>
      <c r="F22" s="57">
        <v>0.5</v>
      </c>
      <c r="G22" s="19">
        <v>160000</v>
      </c>
      <c r="H22" s="19">
        <f t="shared" si="1"/>
        <v>80000</v>
      </c>
      <c r="I22" s="13">
        <f t="shared" si="2"/>
        <v>0</v>
      </c>
      <c r="J22" s="13">
        <f t="shared" si="3"/>
        <v>0</v>
      </c>
      <c r="K22" s="14"/>
      <c r="L22" s="14"/>
    </row>
    <row r="23" spans="1:12" s="15" customFormat="1" ht="23.1" customHeight="1" x14ac:dyDescent="0.25">
      <c r="A23" s="16">
        <v>13</v>
      </c>
      <c r="B23" s="17" t="s">
        <v>103</v>
      </c>
      <c r="C23" s="18">
        <v>1</v>
      </c>
      <c r="D23" s="19">
        <f>+'Պտղունքի մանկապարտեզ'!D24</f>
        <v>115500</v>
      </c>
      <c r="E23" s="19">
        <f t="shared" si="0"/>
        <v>115500</v>
      </c>
      <c r="F23" s="57">
        <v>1</v>
      </c>
      <c r="G23" s="19">
        <v>108000</v>
      </c>
      <c r="H23" s="19">
        <f t="shared" si="1"/>
        <v>108000</v>
      </c>
      <c r="I23" s="13">
        <f t="shared" si="2"/>
        <v>-7500</v>
      </c>
      <c r="J23" s="13">
        <f t="shared" si="3"/>
        <v>-7500</v>
      </c>
      <c r="K23" s="14"/>
      <c r="L23" s="14"/>
    </row>
    <row r="24" spans="1:12" s="15" customFormat="1" ht="23.1" customHeight="1" x14ac:dyDescent="0.25">
      <c r="A24" s="16">
        <v>14</v>
      </c>
      <c r="B24" s="17" t="s">
        <v>104</v>
      </c>
      <c r="C24" s="18">
        <v>0.5</v>
      </c>
      <c r="D24" s="19">
        <f>+'Պտղունքի մանկապարտեզ'!D25</f>
        <v>112500</v>
      </c>
      <c r="E24" s="19">
        <f t="shared" si="0"/>
        <v>56250</v>
      </c>
      <c r="F24" s="57">
        <v>0.5</v>
      </c>
      <c r="G24" s="19">
        <v>105000</v>
      </c>
      <c r="H24" s="19">
        <f t="shared" si="1"/>
        <v>52500</v>
      </c>
      <c r="I24" s="13">
        <f t="shared" si="2"/>
        <v>-7500</v>
      </c>
      <c r="J24" s="13">
        <f t="shared" si="3"/>
        <v>-3750</v>
      </c>
      <c r="K24" s="14"/>
      <c r="L24" s="14"/>
    </row>
    <row r="25" spans="1:12" s="15" customFormat="1" ht="23.1" customHeight="1" x14ac:dyDescent="0.25">
      <c r="A25" s="16">
        <v>15</v>
      </c>
      <c r="B25" s="17" t="s">
        <v>91</v>
      </c>
      <c r="C25" s="18">
        <v>0.5</v>
      </c>
      <c r="D25" s="19">
        <f>+'Պտղունքի մանկապարտեզ'!D26</f>
        <v>112500</v>
      </c>
      <c r="E25" s="19">
        <f t="shared" si="0"/>
        <v>56250</v>
      </c>
      <c r="F25" s="57">
        <v>0.5</v>
      </c>
      <c r="G25" s="19">
        <v>105000</v>
      </c>
      <c r="H25" s="19">
        <f t="shared" si="1"/>
        <v>52500</v>
      </c>
      <c r="I25" s="13">
        <f t="shared" si="2"/>
        <v>-7500</v>
      </c>
      <c r="J25" s="13">
        <f t="shared" si="3"/>
        <v>-3750</v>
      </c>
      <c r="K25" s="14"/>
      <c r="L25" s="14"/>
    </row>
    <row r="26" spans="1:12" s="15" customFormat="1" ht="23.1" customHeight="1" x14ac:dyDescent="0.25">
      <c r="A26" s="16">
        <v>16</v>
      </c>
      <c r="B26" s="17" t="s">
        <v>105</v>
      </c>
      <c r="C26" s="18">
        <v>0.5</v>
      </c>
      <c r="D26" s="19">
        <f>+'Պտղունքի մանկապարտեզ'!D27</f>
        <v>112500</v>
      </c>
      <c r="E26" s="19">
        <f t="shared" si="0"/>
        <v>56250</v>
      </c>
      <c r="F26" s="57">
        <v>0.5</v>
      </c>
      <c r="G26" s="19">
        <v>105000</v>
      </c>
      <c r="H26" s="19">
        <f t="shared" si="1"/>
        <v>52500</v>
      </c>
      <c r="I26" s="13">
        <f t="shared" si="2"/>
        <v>-7500</v>
      </c>
      <c r="J26" s="13">
        <f t="shared" si="3"/>
        <v>-3750</v>
      </c>
      <c r="K26" s="14"/>
      <c r="L26" s="14"/>
    </row>
    <row r="27" spans="1:12" s="15" customFormat="1" ht="23.1" customHeight="1" x14ac:dyDescent="0.25">
      <c r="A27" s="16">
        <v>17</v>
      </c>
      <c r="B27" s="17" t="s">
        <v>106</v>
      </c>
      <c r="C27" s="18">
        <v>1</v>
      </c>
      <c r="D27" s="19">
        <f>+'Պտղունքի մանկապարտեզ'!D28</f>
        <v>112500</v>
      </c>
      <c r="E27" s="19">
        <f t="shared" si="0"/>
        <v>112500</v>
      </c>
      <c r="F27" s="57">
        <v>1</v>
      </c>
      <c r="G27" s="19">
        <v>105000</v>
      </c>
      <c r="H27" s="19">
        <f t="shared" si="1"/>
        <v>105000</v>
      </c>
      <c r="I27" s="13">
        <f t="shared" si="2"/>
        <v>-7500</v>
      </c>
      <c r="J27" s="13">
        <f t="shared" si="3"/>
        <v>-7500</v>
      </c>
      <c r="K27" s="14"/>
      <c r="L27" s="14"/>
    </row>
    <row r="28" spans="1:12" s="15" customFormat="1" ht="23.1" customHeight="1" x14ac:dyDescent="0.25">
      <c r="A28" s="16">
        <v>18</v>
      </c>
      <c r="B28" s="17" t="s">
        <v>56</v>
      </c>
      <c r="C28" s="18">
        <v>0.5</v>
      </c>
      <c r="D28" s="19">
        <f>+'Պտղունքի մանկապարտեզ'!D29</f>
        <v>112500</v>
      </c>
      <c r="E28" s="19">
        <f t="shared" si="0"/>
        <v>56250</v>
      </c>
      <c r="F28" s="57">
        <v>0.5</v>
      </c>
      <c r="G28" s="19">
        <v>105000</v>
      </c>
      <c r="H28" s="19">
        <f t="shared" si="1"/>
        <v>52500</v>
      </c>
      <c r="I28" s="13">
        <f t="shared" si="2"/>
        <v>-7500</v>
      </c>
      <c r="J28" s="13">
        <f t="shared" si="3"/>
        <v>-3750</v>
      </c>
      <c r="K28" s="14"/>
      <c r="L28" s="14"/>
    </row>
    <row r="29" spans="1:12" s="15" customFormat="1" ht="23.1" customHeight="1" x14ac:dyDescent="0.25">
      <c r="A29" s="16">
        <v>19</v>
      </c>
      <c r="B29" s="17" t="s">
        <v>112</v>
      </c>
      <c r="C29" s="18">
        <v>1</v>
      </c>
      <c r="D29" s="19">
        <f>+'Պտղունքի մանկապարտեզ'!D30</f>
        <v>112500</v>
      </c>
      <c r="E29" s="19">
        <f t="shared" si="0"/>
        <v>112500</v>
      </c>
      <c r="F29" s="57">
        <v>1</v>
      </c>
      <c r="G29" s="19">
        <v>105000</v>
      </c>
      <c r="H29" s="19">
        <f t="shared" si="1"/>
        <v>105000</v>
      </c>
      <c r="I29" s="13">
        <f t="shared" si="2"/>
        <v>-7500</v>
      </c>
      <c r="J29" s="13">
        <f t="shared" si="3"/>
        <v>-7500</v>
      </c>
      <c r="K29" s="14"/>
      <c r="L29" s="14"/>
    </row>
    <row r="30" spans="1:12" ht="23.1" customHeight="1" x14ac:dyDescent="0.25">
      <c r="A30" s="22"/>
      <c r="B30" s="22" t="s">
        <v>13</v>
      </c>
      <c r="C30" s="23">
        <f>SUM(C11:C29)</f>
        <v>15.09</v>
      </c>
      <c r="D30" s="24"/>
      <c r="E30" s="24">
        <f>SUM(E11:E29)</f>
        <v>1865618</v>
      </c>
      <c r="F30" s="23">
        <f>SUM(F11:F29)</f>
        <v>15.09</v>
      </c>
      <c r="G30" s="24">
        <f t="shared" ref="G30:J30" si="4">SUM(G11:G29)</f>
        <v>2274200</v>
      </c>
      <c r="H30" s="24">
        <f t="shared" si="4"/>
        <v>1765568</v>
      </c>
      <c r="I30" s="24">
        <f t="shared" si="4"/>
        <v>-120000</v>
      </c>
      <c r="J30" s="24">
        <f t="shared" si="4"/>
        <v>-100050</v>
      </c>
      <c r="K30" s="148" t="s">
        <v>135</v>
      </c>
    </row>
    <row r="31" spans="1:12" ht="23.1" customHeight="1" x14ac:dyDescent="0.25">
      <c r="B31" s="190"/>
      <c r="C31" s="190"/>
      <c r="D31" s="190"/>
      <c r="E31" s="190"/>
      <c r="F31" s="194" t="s">
        <v>125</v>
      </c>
      <c r="G31" s="194"/>
      <c r="H31" s="3">
        <f>+H30*12.5</f>
        <v>22069600</v>
      </c>
    </row>
    <row r="32" spans="1:12" ht="23.1" customHeight="1" x14ac:dyDescent="0.25">
      <c r="A32" s="186"/>
      <c r="B32" s="186"/>
      <c r="C32" s="186"/>
      <c r="D32" s="186"/>
      <c r="E32" s="186"/>
    </row>
    <row r="33" spans="2:12" ht="23.1" customHeight="1" x14ac:dyDescent="0.25"/>
    <row r="34" spans="2:12" ht="23.1" customHeight="1" x14ac:dyDescent="0.25">
      <c r="B34" s="1"/>
      <c r="C34" s="1"/>
      <c r="H34" s="1"/>
      <c r="I34" s="1"/>
      <c r="J34" s="1"/>
      <c r="K34" s="1"/>
      <c r="L34" s="1"/>
    </row>
    <row r="35" spans="2:12" ht="23.1" customHeight="1" x14ac:dyDescent="0.25">
      <c r="B35" s="1"/>
      <c r="C35" s="1"/>
      <c r="H35" s="1"/>
      <c r="I35" s="1"/>
      <c r="J35" s="1"/>
      <c r="K35" s="1"/>
      <c r="L35" s="1"/>
    </row>
    <row r="36" spans="2:12" ht="23.1" customHeight="1" x14ac:dyDescent="0.25">
      <c r="B36" s="1"/>
      <c r="C36" s="1"/>
      <c r="H36" s="1"/>
      <c r="I36" s="1"/>
      <c r="J36" s="1"/>
      <c r="K36" s="1"/>
      <c r="L36" s="1"/>
    </row>
    <row r="37" spans="2:12" ht="23.1" customHeight="1" x14ac:dyDescent="0.25">
      <c r="B37" s="1"/>
      <c r="C37" s="1"/>
      <c r="H37" s="1"/>
      <c r="I37" s="1"/>
      <c r="J37" s="1"/>
      <c r="K37" s="1"/>
      <c r="L37" s="1"/>
    </row>
  </sheetData>
  <mergeCells count="9">
    <mergeCell ref="A8:E8"/>
    <mergeCell ref="A32:E32"/>
    <mergeCell ref="F31:G31"/>
    <mergeCell ref="B31:E31"/>
    <mergeCell ref="B1:J1"/>
    <mergeCell ref="C2:E3"/>
    <mergeCell ref="B4:J4"/>
    <mergeCell ref="C5:E6"/>
    <mergeCell ref="A7:E7"/>
  </mergeCells>
  <pageMargins left="0.70866141732283472" right="0.31496062992125984" top="0.35433070866141736" bottom="0.15748031496062992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ՖՈՆԴ</vt:lpstr>
      <vt:lpstr>Համայնքապետարան</vt:lpstr>
      <vt:lpstr>Փարաքարի և Թաիրովի մանկապարտեզ</vt:lpstr>
      <vt:lpstr>Մերձավանի և Այգեկի մանկապարտեզ</vt:lpstr>
      <vt:lpstr>Նորակերտի մանկապարտեզ</vt:lpstr>
      <vt:lpstr>Բաղրամյանի մանկապարտեզ</vt:lpstr>
      <vt:lpstr>Պտղունքի մանկապարտեզ</vt:lpstr>
      <vt:lpstr>Մուսալեռի մանկապարտեզ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knarik melkonyan</dc:creator>
  <cp:lastModifiedBy>User</cp:lastModifiedBy>
  <cp:lastPrinted>2024-11-04T06:12:41Z</cp:lastPrinted>
  <dcterms:created xsi:type="dcterms:W3CDTF">2023-12-05T06:57:42Z</dcterms:created>
  <dcterms:modified xsi:type="dcterms:W3CDTF">2025-02-12T07:52:44Z</dcterms:modified>
</cp:coreProperties>
</file>