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9270" tabRatio="817" activeTab="1"/>
  </bookViews>
  <sheets>
    <sheet name="VED" sheetId="44" r:id="rId1"/>
    <sheet name="Ved ru" sheetId="45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5" i="45" l="1"/>
  <c r="E32" i="45"/>
  <c r="E29" i="44"/>
  <c r="E28" i="44"/>
  <c r="T124" i="45" l="1"/>
  <c r="N118" i="45"/>
  <c r="O118" i="45" s="1"/>
  <c r="N117" i="45"/>
  <c r="O116" i="45"/>
  <c r="J115" i="45"/>
  <c r="J116" i="45" s="1"/>
  <c r="G115" i="45"/>
  <c r="G116" i="45" s="1"/>
  <c r="O110" i="45"/>
  <c r="J110" i="45"/>
  <c r="G110" i="45"/>
  <c r="N107" i="45"/>
  <c r="O107" i="45" s="1"/>
  <c r="O106" i="45"/>
  <c r="J104" i="45"/>
  <c r="G104" i="45"/>
  <c r="O101" i="45"/>
  <c r="O100" i="45"/>
  <c r="J100" i="45"/>
  <c r="G100" i="45"/>
  <c r="R93" i="45"/>
  <c r="J93" i="45"/>
  <c r="G93" i="45"/>
  <c r="R92" i="45" s="1"/>
  <c r="E92" i="45"/>
  <c r="R90" i="45"/>
  <c r="J90" i="45"/>
  <c r="G90" i="45"/>
  <c r="R89" i="45"/>
  <c r="A89" i="45"/>
  <c r="A92" i="45" s="1"/>
  <c r="A99" i="45" s="1"/>
  <c r="A103" i="45" s="1"/>
  <c r="A109" i="45" s="1"/>
  <c r="A115" i="45" s="1"/>
  <c r="R87" i="45"/>
  <c r="J87" i="45"/>
  <c r="G87" i="45"/>
  <c r="R86" i="45" s="1"/>
  <c r="S86" i="45" s="1"/>
  <c r="E86" i="45"/>
  <c r="E89" i="45" s="1"/>
  <c r="N74" i="45"/>
  <c r="N61" i="45"/>
  <c r="N60" i="45"/>
  <c r="O59" i="45"/>
  <c r="J58" i="45"/>
  <c r="J59" i="45" s="1"/>
  <c r="G58" i="45"/>
  <c r="G59" i="45" s="1"/>
  <c r="O53" i="45"/>
  <c r="J53" i="45"/>
  <c r="G53" i="45"/>
  <c r="N50" i="45"/>
  <c r="O50" i="45" s="1"/>
  <c r="O49" i="45"/>
  <c r="J47" i="45"/>
  <c r="G47" i="45"/>
  <c r="O44" i="45"/>
  <c r="Q43" i="45"/>
  <c r="O43" i="45"/>
  <c r="J43" i="45"/>
  <c r="G43" i="45"/>
  <c r="R42" i="45" s="1"/>
  <c r="R36" i="45"/>
  <c r="J36" i="45"/>
  <c r="R35" i="45" s="1"/>
  <c r="S35" i="45" s="1"/>
  <c r="G36" i="45"/>
  <c r="R33" i="45"/>
  <c r="J33" i="45"/>
  <c r="G33" i="45"/>
  <c r="R32" i="45"/>
  <c r="A32" i="45"/>
  <c r="A35" i="45" s="1"/>
  <c r="A42" i="45" s="1"/>
  <c r="A46" i="45" s="1"/>
  <c r="A52" i="45" s="1"/>
  <c r="A58" i="45" s="1"/>
  <c r="R30" i="45"/>
  <c r="J30" i="45"/>
  <c r="G30" i="45"/>
  <c r="N17" i="45"/>
  <c r="Q116" i="45" s="1"/>
  <c r="P15" i="45"/>
  <c r="R29" i="45" l="1"/>
  <c r="Q61" i="45"/>
  <c r="S89" i="45"/>
  <c r="T89" i="45" s="1"/>
  <c r="S92" i="45"/>
  <c r="P72" i="45"/>
  <c r="R109" i="45"/>
  <c r="Q53" i="45"/>
  <c r="R53" i="45" s="1"/>
  <c r="Q106" i="45"/>
  <c r="R52" i="45"/>
  <c r="S52" i="45" s="1"/>
  <c r="R99" i="45"/>
  <c r="R103" i="45"/>
  <c r="S32" i="45"/>
  <c r="T32" i="45" s="1"/>
  <c r="Q44" i="45"/>
  <c r="R43" i="45" s="1"/>
  <c r="S42" i="45" s="1"/>
  <c r="Q49" i="45"/>
  <c r="Q59" i="45"/>
  <c r="Q107" i="45"/>
  <c r="Q110" i="45"/>
  <c r="R110" i="45" s="1"/>
  <c r="S29" i="45"/>
  <c r="T29" i="45" s="1"/>
  <c r="R46" i="45"/>
  <c r="Q50" i="45"/>
  <c r="R47" i="45" s="1"/>
  <c r="Q60" i="45"/>
  <c r="Q100" i="45"/>
  <c r="R115" i="45"/>
  <c r="Q117" i="45"/>
  <c r="R58" i="45"/>
  <c r="T86" i="45"/>
  <c r="O117" i="45"/>
  <c r="O60" i="45"/>
  <c r="O61" i="45"/>
  <c r="T92" i="45"/>
  <c r="Q118" i="45"/>
  <c r="T35" i="45"/>
  <c r="Q101" i="45"/>
  <c r="S109" i="45" l="1"/>
  <c r="T109" i="45" s="1"/>
  <c r="R104" i="45"/>
  <c r="R116" i="45"/>
  <c r="S103" i="45"/>
  <c r="T103" i="45" s="1"/>
  <c r="T42" i="45"/>
  <c r="S46" i="45"/>
  <c r="T38" i="45"/>
  <c r="T52" i="45"/>
  <c r="T95" i="45"/>
  <c r="R59" i="45"/>
  <c r="S58" i="45" s="1"/>
  <c r="S115" i="45"/>
  <c r="R100" i="45"/>
  <c r="S99" i="45" s="1"/>
  <c r="T99" i="45" l="1"/>
  <c r="T58" i="45"/>
  <c r="T115" i="45"/>
  <c r="T120" i="45" s="1"/>
  <c r="T122" i="45" s="1"/>
  <c r="T46" i="45"/>
  <c r="T63" i="45" l="1"/>
  <c r="T65" i="45" s="1"/>
  <c r="N17" i="44" l="1"/>
  <c r="J70" i="44"/>
  <c r="G70" i="44"/>
  <c r="E62" i="44"/>
  <c r="R61" i="44"/>
  <c r="A61" i="44"/>
  <c r="A62" i="44" s="1"/>
  <c r="A67" i="44" s="1"/>
  <c r="A68" i="44" s="1"/>
  <c r="A69" i="44" s="1"/>
  <c r="A70" i="44" s="1"/>
  <c r="R60" i="44"/>
  <c r="E60" i="44"/>
  <c r="E61" i="44" s="1"/>
  <c r="N48" i="44"/>
  <c r="J37" i="44"/>
  <c r="G37" i="44"/>
  <c r="R35" i="44"/>
  <c r="R28" i="44"/>
  <c r="A28" i="44"/>
  <c r="A29" i="44" s="1"/>
  <c r="A34" i="44" s="1"/>
  <c r="A35" i="44" s="1"/>
  <c r="A36" i="44" s="1"/>
  <c r="A37" i="44" s="1"/>
  <c r="R27" i="44"/>
  <c r="S27" i="44" s="1"/>
  <c r="R67" i="44" l="1"/>
  <c r="R62" i="44"/>
  <c r="R69" i="44"/>
  <c r="S69" i="44" s="1"/>
  <c r="R34" i="44"/>
  <c r="R29" i="44"/>
  <c r="S29" i="44" s="1"/>
  <c r="T29" i="44" s="1"/>
  <c r="S61" i="44"/>
  <c r="T61" i="44" s="1"/>
  <c r="R37" i="44"/>
  <c r="S62" i="44"/>
  <c r="T62" i="44" s="1"/>
  <c r="S28" i="44"/>
  <c r="R36" i="44"/>
  <c r="R68" i="44"/>
  <c r="S60" i="44"/>
  <c r="R70" i="44"/>
  <c r="T27" i="44"/>
  <c r="S37" i="44" l="1"/>
  <c r="T37" i="44" s="1"/>
  <c r="S35" i="44"/>
  <c r="T35" i="44" s="1"/>
  <c r="S36" i="44"/>
  <c r="S68" i="44"/>
  <c r="S67" i="44"/>
  <c r="T67" i="44" s="1"/>
  <c r="S70" i="44"/>
  <c r="T28" i="44"/>
  <c r="T30" i="44"/>
  <c r="T69" i="44"/>
  <c r="T60" i="44"/>
  <c r="T63" i="44" s="1"/>
  <c r="S34" i="44"/>
  <c r="T36" i="44" l="1"/>
  <c r="T68" i="44"/>
  <c r="T34" i="44"/>
  <c r="T39" i="44" s="1"/>
  <c r="T70" i="44"/>
  <c r="T73" i="44"/>
  <c r="T71" i="44" l="1"/>
  <c r="P46" i="44"/>
  <c r="P15" i="44"/>
</calcChain>
</file>

<file path=xl/sharedStrings.xml><?xml version="1.0" encoding="utf-8"?>
<sst xmlns="http://schemas.openxmlformats.org/spreadsheetml/2006/main" count="270" uniqueCount="90">
  <si>
    <t>Ý³Ë³Ñ³ßíÇ ³Ýí³ÝáõÙÁ</t>
  </si>
  <si>
    <t>ÐÇÙù</t>
  </si>
  <si>
    <t>ØÇçÇÝ ³ßË³ï³í³ñÓÁ</t>
  </si>
  <si>
    <t>¹ñ³Ù</t>
  </si>
  <si>
    <t>Ü³Ë³Ñ³ßí³ÛÇÝ ³ñÅ»ùÁ</t>
  </si>
  <si>
    <t>ÞÇýñ, ÝáñÙ³-ïÇíÇ Ñ³Ù³ñÁ</t>
  </si>
  <si>
    <t>²ßË³ï³ÝùÝ»ñÇ, Í³Ëë»ñÇ ³Ýí³ÝáõÙÁ ¨ ã³÷Ù³Ý ÙÇ³íáñÁ</t>
  </si>
  <si>
    <t>Ñ³½. ¹ñ³Ù</t>
  </si>
  <si>
    <t>â³÷Ù³Ý ÙÇ³íáñÁ</t>
  </si>
  <si>
    <t>ø³Ý³ÏÁ</t>
  </si>
  <si>
    <t>ÜÛáõÃ»ñÇ ³Ýí³ÝáõÙÁ</t>
  </si>
  <si>
    <t>ÜÛáõÃ»ñÇ ³ñÅ»ùÁ (Ñ³½³ñ ¹ñ³Ù)</t>
  </si>
  <si>
    <t>ÀÝ¹Ñ³ÝáõñÇ ³ñÅ»ùÁ ÙÇ³íáñÇ Ñ³Ù³ñ Ñ³½³ñ ¹ñ³Ù</t>
  </si>
  <si>
    <t>ÀÝ¹Ñ³ÝáõñÇ ³ñÅ»ùÁ Ñ³½³ñ ¹ñ³Ù</t>
  </si>
  <si>
    <t>ÜÛáõÃ»ñÇ ÁÝ¹Ñ³Ýáõñ Í³ËëÁ</t>
  </si>
  <si>
    <t>ØÇ³íáñÇ ³ñÅ»ùÁ Ñ³½³ñ ¹ñ³Ù</t>
  </si>
  <si>
    <t xml:space="preserve">Ð/Ð
</t>
  </si>
  <si>
    <t>²ßË³ï³í³ñÓÇ ÙÇ³íáñÁ éáõµ./Ñ³½³ñ ¹ñ³Ù</t>
  </si>
  <si>
    <t>²ßË³ï³í³ñÓÇ ÙÇ³íáñÇ ³ñÅ»ùÁ Ñ³½³ñ ¹ñ³Ù</t>
  </si>
  <si>
    <t>Ø»ù»Ý. ß³Ñ³·áñÍÙ³Ý ÙÇ³íáñÁ 
éáõµ./Ñ³½³ñ ¹ñ³Ù</t>
  </si>
  <si>
    <t>ø³Ý³ÏÁ  ÙÇ³íáñÇ Ñ³Ù³ñ</t>
  </si>
  <si>
    <t xml:space="preserve">Անցումային գործակիցները: </t>
  </si>
  <si>
    <t>աշխատավարձի -</t>
  </si>
  <si>
    <t>մեքենաների շահագործման -</t>
  </si>
  <si>
    <t>100մ2</t>
  </si>
  <si>
    <t>տ</t>
  </si>
  <si>
    <t>Ընդամենը</t>
  </si>
  <si>
    <t>úµÛ»ÏïÇ Ñ³Ù³ñÁ</t>
  </si>
  <si>
    <t>ÞÇÝ³ñ³ñáõÃÛ³Ý ³Ýí³ÝáõÙÁ</t>
  </si>
  <si>
    <t>Ընդամենը նախահաշվով</t>
  </si>
  <si>
    <t>մ3</t>
  </si>
  <si>
    <t>ջուր</t>
  </si>
  <si>
    <t>1000մ3</t>
  </si>
  <si>
    <t>¶ =</t>
  </si>
  <si>
    <r>
      <t>ÜÛáõÃ»ñÇ ÙÇ³íáñÇ ³ñÅ»ùÁ (¶</t>
    </r>
    <r>
      <rPr>
        <vertAlign val="subscript"/>
        <sz val="8"/>
        <color theme="1"/>
        <rFont val="Arial Armenian"/>
        <family val="2"/>
      </rPr>
      <t>ïñ³Ýëåáñï</t>
    </r>
    <r>
      <rPr>
        <sz val="8"/>
        <color theme="1"/>
        <rFont val="Arial Armenian"/>
        <family val="2"/>
      </rPr>
      <t>)</t>
    </r>
  </si>
  <si>
    <t>շուկա</t>
  </si>
  <si>
    <t>Շինարարական աշխատանքներ</t>
  </si>
  <si>
    <t>E1-1582</t>
  </si>
  <si>
    <t xml:space="preserve"> IV(10e)  կարգի գրունտի  մշակում 1,0 մ3 շերեփի տարողությամբ էքսկավատորով բարձելով ավտոինքնաթափեր</t>
  </si>
  <si>
    <t>E1-1130</t>
  </si>
  <si>
    <t>Հողային պաստառի համահարթեցում մեխանիզմով</t>
  </si>
  <si>
    <t>մ2</t>
  </si>
  <si>
    <t>մ</t>
  </si>
  <si>
    <t>E6-1-2</t>
  </si>
  <si>
    <t xml:space="preserve">  E27-19</t>
  </si>
  <si>
    <t>Ավազ</t>
  </si>
  <si>
    <t>բետոն B15</t>
  </si>
  <si>
    <t>ցեմենտային շաղախ</t>
  </si>
  <si>
    <t>B15 դասի բետոն</t>
  </si>
  <si>
    <t>E11-105</t>
  </si>
  <si>
    <t>Գրունտի տեղափոխում լցակույտ 10.0կմ</t>
  </si>
  <si>
    <t xml:space="preserve">Ավազային շերտ h=10սմ </t>
  </si>
  <si>
    <t xml:space="preserve">Տուֆ քար 40x24x18սմ         </t>
  </si>
  <si>
    <t>Տուֆե ուղղանկյուն  40x24x18 սմ չափի քարով ծածկի իրականացում ցեմ ավազե խառնորդի վրա 
 (30% ցեմ, 70% ավազ)</t>
  </si>
  <si>
    <t>ցեմ ավազե խառնորդ</t>
  </si>
  <si>
    <t xml:space="preserve">Բետոնե նախապատրաստական շերտի իրականացում  եզրաշերտի տակ B15 դասի բետոնից </t>
  </si>
  <si>
    <t xml:space="preserve">   Հողային աշխատանքներ</t>
  </si>
  <si>
    <t xml:space="preserve">    Ծածկի կոնստրուկցիա</t>
  </si>
  <si>
    <t>Թաղված տուֆային եղրաշերտ 15x30սմ բետոնե հիմքի վրա  B15</t>
  </si>
  <si>
    <t>E27-86</t>
  </si>
  <si>
    <t>Տուֆ քար</t>
  </si>
  <si>
    <t>Փարաքար համայնքի Փարաքար բնակավայրի Սևանի փողոցի տուֆով սալարկում</t>
  </si>
  <si>
    <t>Փարաքար համայնքի Բաղրամյան բնակավայրի Կոմիտասի փողոցի մի հատվածի տուֆով սալարկում</t>
  </si>
  <si>
    <t>%</t>
  </si>
  <si>
    <t>№</t>
  </si>
  <si>
    <t>Номер позиции норматива  и шифр ЕСН-84</t>
  </si>
  <si>
    <t>Наименование работ и затрат, единица измерения</t>
  </si>
  <si>
    <t>ед. изм.</t>
  </si>
  <si>
    <t>Кол-во</t>
  </si>
  <si>
    <t>Стоимость единицы
(тыс. драм)</t>
  </si>
  <si>
    <t>Общая стоимость
(тыс. драм)</t>
  </si>
  <si>
    <r>
      <t>ÜÛáõÃ»ñÇ ÙÇ³íáñÇ ³ñÅ»ùÁ (¶</t>
    </r>
    <r>
      <rPr>
        <vertAlign val="subscript"/>
        <sz val="8"/>
        <rFont val="Arial Armenian"/>
        <family val="2"/>
      </rPr>
      <t>ïñ³Ýëåáñï</t>
    </r>
    <r>
      <rPr>
        <sz val="8"/>
        <rFont val="Arial Armenian"/>
        <family val="2"/>
      </rPr>
      <t>)</t>
    </r>
  </si>
  <si>
    <t xml:space="preserve">   Земляные работы</t>
  </si>
  <si>
    <t xml:space="preserve"> Разработка грунта  IV(10e) группы экскаваторов емк ковша  1,0м³ с погрузкой на автосамосвалы</t>
  </si>
  <si>
    <t xml:space="preserve">Перевозка грунта в отвал на 10.0км </t>
  </si>
  <si>
    <t>Планировка земляного полотна механизированная</t>
  </si>
  <si>
    <t xml:space="preserve">Песчанный слой h=10սմ </t>
  </si>
  <si>
    <t xml:space="preserve">Покрытие из туфа 40x24x18см </t>
  </si>
  <si>
    <t>Бетонный подготовительный слой B15</t>
  </si>
  <si>
    <t>Слой из туфа 15x30см на бетонном основании  B15</t>
  </si>
  <si>
    <t xml:space="preserve">Итого </t>
  </si>
  <si>
    <t>Итого  նախահաշվով</t>
  </si>
  <si>
    <t>1000м3</t>
  </si>
  <si>
    <t>м3</t>
  </si>
  <si>
    <t>100м2</t>
  </si>
  <si>
    <t>м2</t>
  </si>
  <si>
    <t xml:space="preserve">    Покрытие </t>
  </si>
  <si>
    <t>м</t>
  </si>
  <si>
    <t>Փարաքար համայնքի Փարաքար բնակավայրի Սևանի փողոցի տուֆով սալարկում, Բաղրամյան բնակավայրի Կոմիտասի փողոցի մի հատվածի տուֆով սալարկում</t>
  </si>
  <si>
    <t>Արժեքը ներառում է ԱԱՀ և Շահույթ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</si>
</sst>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42" x14ac:knownFonts="1">
    <font>
      <sz val="10"/>
      <name val="Arial"/>
    </font>
    <font>
      <sz val="10"/>
      <name val="Arial Armenian"/>
      <family val="2"/>
    </font>
    <font>
      <sz val="9"/>
      <name val="Sylfaen"/>
      <family val="1"/>
      <charset val="204"/>
    </font>
    <font>
      <b/>
      <sz val="12"/>
      <name val="Arial LatArm"/>
      <family val="2"/>
    </font>
    <font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sz val="10"/>
      <name val="Arial"/>
      <family val="2"/>
    </font>
    <font>
      <b/>
      <sz val="10"/>
      <color theme="1"/>
      <name val="Arial Armenian"/>
      <family val="2"/>
    </font>
    <font>
      <b/>
      <sz val="10"/>
      <color theme="1"/>
      <name val="Arial"/>
      <family val="2"/>
    </font>
    <font>
      <sz val="9"/>
      <color theme="1"/>
      <name val="Arial Armenian"/>
      <family val="2"/>
    </font>
    <font>
      <sz val="9"/>
      <color theme="1"/>
      <name val="Sylfaen"/>
      <family val="1"/>
      <charset val="204"/>
    </font>
    <font>
      <sz val="8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9"/>
      <color theme="1"/>
      <name val="Arial Armenian"/>
      <family val="2"/>
    </font>
    <font>
      <b/>
      <sz val="8"/>
      <color theme="1"/>
      <name val="Sylfaen"/>
      <family val="1"/>
      <charset val="204"/>
    </font>
    <font>
      <sz val="8"/>
      <color theme="1"/>
      <name val="Arial Armenian"/>
      <family val="2"/>
    </font>
    <font>
      <sz val="10"/>
      <color theme="1"/>
      <name val="Arial Armenian"/>
      <family val="2"/>
    </font>
    <font>
      <i/>
      <sz val="10"/>
      <color theme="1"/>
      <name val="Arial Armenian"/>
      <family val="2"/>
    </font>
    <font>
      <b/>
      <i/>
      <sz val="10"/>
      <color theme="1"/>
      <name val="Arial Armenian"/>
      <family val="2"/>
    </font>
    <font>
      <b/>
      <i/>
      <sz val="11"/>
      <color theme="1"/>
      <name val="Arial Armenian"/>
      <family val="2"/>
    </font>
    <font>
      <b/>
      <sz val="12"/>
      <color theme="1"/>
      <name val="Arial Armenian"/>
      <family val="2"/>
    </font>
    <font>
      <b/>
      <sz val="11"/>
      <color theme="1"/>
      <name val="Arial Armenian"/>
      <family val="2"/>
    </font>
    <font>
      <i/>
      <sz val="9"/>
      <color theme="1"/>
      <name val="Arial Armenian"/>
      <family val="2"/>
    </font>
    <font>
      <b/>
      <i/>
      <sz val="9"/>
      <color theme="1"/>
      <name val="Arial Armenian"/>
      <family val="2"/>
    </font>
    <font>
      <sz val="8"/>
      <color theme="1"/>
      <name val="Arial"/>
      <family val="2"/>
    </font>
    <font>
      <b/>
      <sz val="8"/>
      <color theme="1"/>
      <name val="Arial Armenian"/>
      <family val="2"/>
    </font>
    <font>
      <vertAlign val="subscript"/>
      <sz val="8"/>
      <color theme="1"/>
      <name val="Arial Armenian"/>
      <family val="2"/>
    </font>
    <font>
      <sz val="10"/>
      <color theme="1"/>
      <name val="Arial"/>
      <family val="2"/>
    </font>
    <font>
      <b/>
      <sz val="10"/>
      <color theme="1"/>
      <name val="Sylfaen"/>
      <family val="1"/>
      <charset val="204"/>
    </font>
    <font>
      <sz val="9"/>
      <name val="Arial Armenian"/>
      <family val="2"/>
    </font>
    <font>
      <sz val="8"/>
      <name val="Sylfaen"/>
      <family val="1"/>
      <charset val="204"/>
    </font>
    <font>
      <sz val="10"/>
      <name val="Sylfaen"/>
      <family val="1"/>
      <charset val="204"/>
    </font>
    <font>
      <sz val="9"/>
      <name val="Sylfaen"/>
      <family val="1"/>
    </font>
    <font>
      <sz val="8"/>
      <name val="Sylfaen"/>
      <family val="1"/>
    </font>
    <font>
      <sz val="10"/>
      <color theme="0"/>
      <name val="Arial Armenian"/>
      <family val="2"/>
    </font>
    <font>
      <sz val="7"/>
      <name val="Tahoma"/>
      <family val="2"/>
      <charset val="204"/>
    </font>
    <font>
      <sz val="8"/>
      <name val="Tahoma"/>
      <family val="2"/>
      <charset val="204"/>
    </font>
    <font>
      <sz val="8"/>
      <name val="Arial Armenian"/>
      <family val="2"/>
    </font>
    <font>
      <sz val="8"/>
      <name val="Arial"/>
      <family val="2"/>
    </font>
    <font>
      <b/>
      <sz val="8"/>
      <name val="Arial Armenian"/>
      <family val="2"/>
    </font>
    <font>
      <vertAlign val="subscript"/>
      <sz val="8"/>
      <name val="Arial Armenian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491">
    <xf numFmtId="0" fontId="0" fillId="0" borderId="0" xfId="0"/>
    <xf numFmtId="2" fontId="6" fillId="0" borderId="0" xfId="0" applyNumberFormat="1" applyFont="1" applyFill="1" applyBorder="1" applyAlignment="1">
      <alignment vertical="top" shrinkToFit="1"/>
    </xf>
    <xf numFmtId="0" fontId="10" fillId="0" borderId="0" xfId="0" applyNumberFormat="1" applyFont="1" applyFill="1" applyAlignment="1">
      <alignment vertical="top"/>
    </xf>
    <xf numFmtId="0" fontId="10" fillId="0" borderId="0" xfId="0" applyNumberFormat="1" applyFont="1" applyFill="1" applyBorder="1" applyAlignment="1">
      <alignment vertical="top"/>
    </xf>
    <xf numFmtId="0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vertical="top"/>
    </xf>
    <xf numFmtId="2" fontId="10" fillId="0" borderId="0" xfId="0" applyNumberFormat="1" applyFont="1" applyFill="1" applyBorder="1" applyAlignment="1">
      <alignment vertical="top" shrinkToFit="1"/>
    </xf>
    <xf numFmtId="0" fontId="14" fillId="0" borderId="3" xfId="0" applyNumberFormat="1" applyFont="1" applyFill="1" applyBorder="1" applyAlignment="1">
      <alignment vertical="top"/>
    </xf>
    <xf numFmtId="0" fontId="15" fillId="0" borderId="2" xfId="0" applyNumberFormat="1" applyFont="1" applyFill="1" applyBorder="1" applyAlignment="1">
      <alignment vertical="top"/>
    </xf>
    <xf numFmtId="0" fontId="14" fillId="0" borderId="3" xfId="0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 shrinkToFit="1"/>
    </xf>
    <xf numFmtId="2" fontId="14" fillId="0" borderId="3" xfId="0" applyNumberFormat="1" applyFont="1" applyFill="1" applyBorder="1" applyAlignment="1">
      <alignment vertical="top"/>
    </xf>
    <xf numFmtId="2" fontId="14" fillId="0" borderId="3" xfId="0" applyNumberFormat="1" applyFont="1" applyFill="1" applyBorder="1" applyAlignment="1">
      <alignment vertical="top" shrinkToFit="1"/>
    </xf>
    <xf numFmtId="2" fontId="14" fillId="0" borderId="29" xfId="0" applyNumberFormat="1" applyFont="1" applyFill="1" applyBorder="1" applyAlignment="1">
      <alignment vertical="top"/>
    </xf>
    <xf numFmtId="2" fontId="14" fillId="0" borderId="19" xfId="0" applyNumberFormat="1" applyFont="1" applyFill="1" applyBorder="1" applyAlignment="1">
      <alignment vertical="top"/>
    </xf>
    <xf numFmtId="2" fontId="15" fillId="0" borderId="3" xfId="0" applyNumberFormat="1" applyFont="1" applyFill="1" applyBorder="1" applyAlignment="1">
      <alignment vertical="top"/>
    </xf>
    <xf numFmtId="0" fontId="14" fillId="0" borderId="3" xfId="0" applyNumberFormat="1" applyFont="1" applyFill="1" applyBorder="1" applyAlignment="1">
      <alignment horizontal="center" vertical="center" shrinkToFit="1"/>
    </xf>
    <xf numFmtId="2" fontId="14" fillId="0" borderId="3" xfId="0" applyNumberFormat="1" applyFont="1" applyFill="1" applyBorder="1" applyAlignment="1">
      <alignment horizontal="center" vertical="center"/>
    </xf>
    <xf numFmtId="2" fontId="14" fillId="0" borderId="3" xfId="0" applyNumberFormat="1" applyFont="1" applyFill="1" applyBorder="1" applyAlignment="1">
      <alignment horizontal="center" vertical="center" shrinkToFit="1"/>
    </xf>
    <xf numFmtId="2" fontId="14" fillId="0" borderId="34" xfId="0" applyNumberFormat="1" applyFont="1" applyFill="1" applyBorder="1" applyAlignment="1">
      <alignment vertical="center" shrinkToFit="1"/>
    </xf>
    <xf numFmtId="2" fontId="12" fillId="0" borderId="0" xfId="0" applyNumberFormat="1" applyFont="1" applyFill="1" applyBorder="1" applyAlignment="1">
      <alignment vertical="top"/>
    </xf>
    <xf numFmtId="0" fontId="10" fillId="0" borderId="0" xfId="0" applyNumberFormat="1" applyFont="1" applyFill="1" applyBorder="1" applyAlignment="1">
      <alignment horizontal="center" vertical="center" shrinkToFit="1"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 shrinkToFit="1"/>
    </xf>
    <xf numFmtId="0" fontId="15" fillId="0" borderId="19" xfId="0" applyNumberFormat="1" applyFont="1" applyFill="1" applyBorder="1" applyAlignment="1">
      <alignment vertical="top"/>
    </xf>
    <xf numFmtId="2" fontId="14" fillId="0" borderId="29" xfId="0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left"/>
    </xf>
    <xf numFmtId="2" fontId="16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 vertical="top" shrinkToFit="1"/>
    </xf>
    <xf numFmtId="2" fontId="14" fillId="0" borderId="0" xfId="0" applyNumberFormat="1" applyFont="1" applyFill="1" applyBorder="1" applyAlignment="1">
      <alignment horizontal="right"/>
    </xf>
    <xf numFmtId="0" fontId="17" fillId="0" borderId="0" xfId="0" applyFont="1" applyFill="1"/>
    <xf numFmtId="0" fontId="19" fillId="0" borderId="1" xfId="0" applyFont="1" applyFill="1" applyBorder="1" applyAlignment="1">
      <alignment horizontal="centerContinuous"/>
    </xf>
    <xf numFmtId="0" fontId="20" fillId="0" borderId="1" xfId="0" applyFont="1" applyFill="1" applyBorder="1" applyAlignment="1">
      <alignment horizontal="centerContinuous"/>
    </xf>
    <xf numFmtId="0" fontId="17" fillId="0" borderId="1" xfId="0" applyFont="1" applyFill="1" applyBorder="1" applyAlignment="1">
      <alignment horizontal="centerContinuous"/>
    </xf>
    <xf numFmtId="0" fontId="19" fillId="0" borderId="4" xfId="0" applyFont="1" applyFill="1" applyBorder="1" applyAlignment="1"/>
    <xf numFmtId="0" fontId="20" fillId="0" borderId="4" xfId="0" applyFont="1" applyFill="1" applyBorder="1" applyAlignment="1"/>
    <xf numFmtId="0" fontId="17" fillId="0" borderId="4" xfId="0" applyFont="1" applyFill="1" applyBorder="1"/>
    <xf numFmtId="0" fontId="17" fillId="0" borderId="0" xfId="0" applyFont="1" applyFill="1" applyBorder="1"/>
    <xf numFmtId="0" fontId="17" fillId="0" borderId="0" xfId="0" applyFont="1" applyFill="1" applyAlignment="1">
      <alignment horizontal="right"/>
    </xf>
    <xf numFmtId="0" fontId="21" fillId="0" borderId="0" xfId="0" applyFont="1" applyFill="1" applyAlignment="1"/>
    <xf numFmtId="0" fontId="17" fillId="0" borderId="0" xfId="0" applyFont="1" applyFill="1" applyAlignment="1"/>
    <xf numFmtId="0" fontId="8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8" fillId="0" borderId="0" xfId="0" applyFont="1" applyFill="1" applyAlignment="1"/>
    <xf numFmtId="0" fontId="17" fillId="0" borderId="0" xfId="0" applyFont="1" applyFill="1" applyAlignment="1">
      <alignment horizontal="left" vertical="center"/>
    </xf>
    <xf numFmtId="14" fontId="8" fillId="0" borderId="0" xfId="0" applyNumberFormat="1" applyFont="1" applyFill="1" applyAlignment="1">
      <alignment horizontal="left"/>
    </xf>
    <xf numFmtId="2" fontId="21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shrinkToFit="1"/>
    </xf>
    <xf numFmtId="0" fontId="17" fillId="0" borderId="0" xfId="0" applyFont="1" applyFill="1" applyAlignment="1">
      <alignment shrinkToFi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/>
    </xf>
    <xf numFmtId="0" fontId="18" fillId="0" borderId="0" xfId="4" applyFont="1" applyFill="1" applyAlignment="1">
      <alignment horizontal="left"/>
    </xf>
    <xf numFmtId="2" fontId="19" fillId="0" borderId="0" xfId="0" applyNumberFormat="1" applyFont="1" applyFill="1" applyAlignment="1">
      <alignment horizontal="left" vertical="center"/>
    </xf>
    <xf numFmtId="0" fontId="19" fillId="0" borderId="0" xfId="0" applyFont="1" applyFill="1" applyAlignment="1"/>
    <xf numFmtId="0" fontId="8" fillId="0" borderId="0" xfId="0" applyFont="1" applyFill="1"/>
    <xf numFmtId="0" fontId="16" fillId="0" borderId="0" xfId="0" applyFont="1" applyFill="1"/>
    <xf numFmtId="0" fontId="8" fillId="0" borderId="21" xfId="0" applyNumberFormat="1" applyFont="1" applyFill="1" applyBorder="1" applyAlignment="1">
      <alignment horizontal="right" vertical="center"/>
    </xf>
    <xf numFmtId="0" fontId="29" fillId="0" borderId="31" xfId="0" applyNumberFormat="1" applyFont="1" applyFill="1" applyBorder="1" applyAlignment="1">
      <alignment horizontal="right" vertical="center"/>
    </xf>
    <xf numFmtId="2" fontId="8" fillId="0" borderId="30" xfId="0" applyNumberFormat="1" applyFont="1" applyFill="1" applyBorder="1" applyAlignment="1">
      <alignment horizontal="right" vertical="center" shrinkToFit="1"/>
    </xf>
    <xf numFmtId="2" fontId="8" fillId="0" borderId="21" xfId="0" applyNumberFormat="1" applyFont="1" applyFill="1" applyBorder="1" applyAlignment="1">
      <alignment horizontal="right" vertical="center"/>
    </xf>
    <xf numFmtId="2" fontId="8" fillId="0" borderId="21" xfId="0" applyNumberFormat="1" applyFont="1" applyFill="1" applyBorder="1" applyAlignment="1">
      <alignment horizontal="right" vertical="center" shrinkToFit="1"/>
    </xf>
    <xf numFmtId="2" fontId="29" fillId="0" borderId="21" xfId="0" applyNumberFormat="1" applyFont="1" applyFill="1" applyBorder="1" applyAlignment="1">
      <alignment horizontal="right" vertical="center"/>
    </xf>
    <xf numFmtId="0" fontId="8" fillId="0" borderId="21" xfId="0" applyNumberFormat="1" applyFont="1" applyFill="1" applyBorder="1" applyAlignment="1">
      <alignment horizontal="right" vertical="center" shrinkToFit="1"/>
    </xf>
    <xf numFmtId="2" fontId="8" fillId="0" borderId="35" xfId="0" applyNumberFormat="1" applyFont="1" applyFill="1" applyBorder="1" applyAlignment="1">
      <alignment horizontal="right" vertical="center" shrinkToFit="1"/>
    </xf>
    <xf numFmtId="0" fontId="10" fillId="0" borderId="0" xfId="0" applyNumberFormat="1" applyFont="1" applyFill="1" applyBorder="1" applyAlignment="1">
      <alignment horizontal="center" vertical="top"/>
    </xf>
    <xf numFmtId="0" fontId="13" fillId="0" borderId="0" xfId="0" applyNumberFormat="1" applyFont="1" applyFill="1" applyBorder="1" applyAlignment="1">
      <alignment vertical="top"/>
    </xf>
    <xf numFmtId="2" fontId="10" fillId="0" borderId="0" xfId="0" applyNumberFormat="1" applyFont="1" applyFill="1" applyBorder="1" applyAlignment="1">
      <alignment vertical="center" shrinkToFit="1"/>
    </xf>
    <xf numFmtId="0" fontId="30" fillId="0" borderId="4" xfId="0" applyNumberFormat="1" applyFont="1" applyFill="1" applyBorder="1" applyAlignment="1">
      <alignment horizontal="center" vertical="center"/>
    </xf>
    <xf numFmtId="2" fontId="30" fillId="0" borderId="4" xfId="0" applyNumberFormat="1" applyFont="1" applyFill="1" applyBorder="1" applyAlignment="1">
      <alignment vertical="top"/>
    </xf>
    <xf numFmtId="2" fontId="30" fillId="0" borderId="4" xfId="0" applyNumberFormat="1" applyFont="1" applyFill="1" applyBorder="1" applyAlignment="1">
      <alignment vertical="top" shrinkToFit="1"/>
    </xf>
    <xf numFmtId="2" fontId="30" fillId="0" borderId="20" xfId="0" applyNumberFormat="1" applyFont="1" applyFill="1" applyBorder="1" applyAlignment="1">
      <alignment vertical="top"/>
    </xf>
    <xf numFmtId="2" fontId="30" fillId="0" borderId="24" xfId="0" applyNumberFormat="1" applyFont="1" applyFill="1" applyBorder="1" applyAlignment="1">
      <alignment vertical="top"/>
    </xf>
    <xf numFmtId="2" fontId="31" fillId="0" borderId="4" xfId="0" applyNumberFormat="1" applyFont="1" applyFill="1" applyBorder="1" applyAlignment="1">
      <alignment vertical="top"/>
    </xf>
    <xf numFmtId="0" fontId="30" fillId="0" borderId="4" xfId="0" applyNumberFormat="1" applyFont="1" applyFill="1" applyBorder="1" applyAlignment="1">
      <alignment horizontal="center" vertical="center" shrinkToFit="1"/>
    </xf>
    <xf numFmtId="2" fontId="30" fillId="0" borderId="4" xfId="0" applyNumberFormat="1" applyFont="1" applyFill="1" applyBorder="1" applyAlignment="1">
      <alignment horizontal="center" vertical="center"/>
    </xf>
    <xf numFmtId="2" fontId="30" fillId="0" borderId="24" xfId="0" applyNumberFormat="1" applyFont="1" applyFill="1" applyBorder="1" applyAlignment="1">
      <alignment vertical="top" shrinkToFit="1"/>
    </xf>
    <xf numFmtId="2" fontId="30" fillId="0" borderId="2" xfId="0" applyNumberFormat="1" applyFont="1" applyFill="1" applyBorder="1" applyAlignment="1">
      <alignment horizontal="center" vertical="center" shrinkToFit="1"/>
    </xf>
    <xf numFmtId="0" fontId="30" fillId="0" borderId="0" xfId="0" applyNumberFormat="1" applyFont="1" applyFill="1" applyAlignment="1">
      <alignment vertical="top"/>
    </xf>
    <xf numFmtId="0" fontId="30" fillId="0" borderId="0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vertical="top"/>
    </xf>
    <xf numFmtId="2" fontId="30" fillId="0" borderId="8" xfId="0" applyNumberFormat="1" applyFont="1" applyFill="1" applyBorder="1" applyAlignment="1">
      <alignment vertical="top"/>
    </xf>
    <xf numFmtId="2" fontId="30" fillId="0" borderId="9" xfId="0" applyNumberFormat="1" applyFont="1" applyFill="1" applyBorder="1" applyAlignment="1">
      <alignment vertical="top"/>
    </xf>
    <xf numFmtId="2" fontId="30" fillId="0" borderId="23" xfId="0" applyNumberFormat="1" applyFont="1" applyFill="1" applyBorder="1" applyAlignment="1">
      <alignment vertical="top" shrinkToFit="1"/>
    </xf>
    <xf numFmtId="2" fontId="30" fillId="0" borderId="0" xfId="0" applyNumberFormat="1" applyFont="1" applyFill="1" applyBorder="1" applyAlignment="1">
      <alignment vertical="top" shrinkToFit="1"/>
    </xf>
    <xf numFmtId="49" fontId="31" fillId="0" borderId="26" xfId="0" applyNumberFormat="1" applyFont="1" applyFill="1" applyBorder="1" applyAlignment="1">
      <alignment horizontal="left" vertical="top" wrapText="1"/>
    </xf>
    <xf numFmtId="0" fontId="30" fillId="0" borderId="27" xfId="0" applyNumberFormat="1" applyFont="1" applyFill="1" applyBorder="1" applyAlignment="1">
      <alignment horizontal="center" vertical="center" shrinkToFit="1"/>
    </xf>
    <xf numFmtId="2" fontId="30" fillId="0" borderId="27" xfId="0" applyNumberFormat="1" applyFont="1" applyFill="1" applyBorder="1" applyAlignment="1">
      <alignment horizontal="center" vertical="center" shrinkToFit="1"/>
    </xf>
    <xf numFmtId="2" fontId="30" fillId="0" borderId="27" xfId="0" applyNumberFormat="1" applyFont="1" applyFill="1" applyBorder="1" applyAlignment="1">
      <alignment vertical="top" shrinkToFit="1"/>
    </xf>
    <xf numFmtId="0" fontId="30" fillId="0" borderId="1" xfId="0" applyNumberFormat="1" applyFont="1" applyFill="1" applyBorder="1" applyAlignment="1">
      <alignment vertical="top"/>
    </xf>
    <xf numFmtId="0" fontId="32" fillId="0" borderId="14" xfId="0" applyNumberFormat="1" applyFont="1" applyFill="1" applyBorder="1" applyAlignment="1">
      <alignment vertical="top"/>
    </xf>
    <xf numFmtId="0" fontId="30" fillId="0" borderId="1" xfId="0" applyNumberFormat="1" applyFont="1" applyFill="1" applyBorder="1" applyAlignment="1">
      <alignment horizontal="center" vertical="center"/>
    </xf>
    <xf numFmtId="2" fontId="30" fillId="0" borderId="14" xfId="0" applyNumberFormat="1" applyFont="1" applyFill="1" applyBorder="1" applyAlignment="1">
      <alignment horizontal="center" vertical="center" shrinkToFit="1"/>
    </xf>
    <xf numFmtId="2" fontId="30" fillId="0" borderId="1" xfId="0" applyNumberFormat="1" applyFont="1" applyFill="1" applyBorder="1" applyAlignment="1">
      <alignment vertical="top"/>
    </xf>
    <xf numFmtId="2" fontId="30" fillId="0" borderId="1" xfId="0" applyNumberFormat="1" applyFont="1" applyFill="1" applyBorder="1" applyAlignment="1">
      <alignment vertical="top" shrinkToFit="1"/>
    </xf>
    <xf numFmtId="2" fontId="30" fillId="0" borderId="10" xfId="0" applyNumberFormat="1" applyFont="1" applyFill="1" applyBorder="1" applyAlignment="1">
      <alignment vertical="top"/>
    </xf>
    <xf numFmtId="2" fontId="30" fillId="0" borderId="11" xfId="0" applyNumberFormat="1" applyFont="1" applyFill="1" applyBorder="1" applyAlignment="1">
      <alignment vertical="top"/>
    </xf>
    <xf numFmtId="2" fontId="31" fillId="0" borderId="1" xfId="0" applyNumberFormat="1" applyFont="1" applyFill="1" applyBorder="1" applyAlignment="1">
      <alignment vertical="top"/>
    </xf>
    <xf numFmtId="0" fontId="30" fillId="0" borderId="1" xfId="0" applyNumberFormat="1" applyFont="1" applyFill="1" applyBorder="1" applyAlignment="1">
      <alignment horizontal="center" vertical="center" shrinkToFit="1"/>
    </xf>
    <xf numFmtId="2" fontId="30" fillId="0" borderId="1" xfId="0" applyNumberFormat="1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vertical="top" shrinkToFit="1"/>
    </xf>
    <xf numFmtId="2" fontId="30" fillId="0" borderId="38" xfId="0" applyNumberFormat="1" applyFont="1" applyFill="1" applyBorder="1" applyAlignment="1">
      <alignment vertical="center" shrinkToFit="1"/>
    </xf>
    <xf numFmtId="0" fontId="30" fillId="0" borderId="37" xfId="0" applyNumberFormat="1" applyFont="1" applyFill="1" applyBorder="1" applyAlignment="1">
      <alignment horizontal="center" vertical="center" shrinkToFit="1"/>
    </xf>
    <xf numFmtId="2" fontId="30" fillId="0" borderId="37" xfId="0" applyNumberFormat="1" applyFont="1" applyFill="1" applyBorder="1" applyAlignment="1">
      <alignment horizontal="center" vertical="center" shrinkToFit="1"/>
    </xf>
    <xf numFmtId="0" fontId="30" fillId="0" borderId="0" xfId="0" applyNumberFormat="1" applyFont="1" applyFill="1" applyBorder="1" applyAlignment="1">
      <alignment vertical="top"/>
    </xf>
    <xf numFmtId="0" fontId="30" fillId="0" borderId="23" xfId="0" applyNumberFormat="1" applyFont="1" applyFill="1" applyBorder="1" applyAlignment="1">
      <alignment horizontal="center" vertical="center" shrinkToFit="1"/>
    </xf>
    <xf numFmtId="2" fontId="30" fillId="0" borderId="23" xfId="0" applyNumberFormat="1" applyFont="1" applyFill="1" applyBorder="1" applyAlignment="1">
      <alignment horizontal="center" vertical="center" shrinkToFit="1"/>
    </xf>
    <xf numFmtId="2" fontId="30" fillId="0" borderId="23" xfId="0" applyNumberFormat="1" applyFont="1" applyFill="1" applyBorder="1" applyAlignment="1">
      <alignment horizontal="center" vertical="center"/>
    </xf>
    <xf numFmtId="2" fontId="30" fillId="0" borderId="25" xfId="0" applyNumberFormat="1" applyFont="1" applyFill="1" applyBorder="1" applyAlignment="1">
      <alignment vertical="top" shrinkToFit="1"/>
    </xf>
    <xf numFmtId="0" fontId="30" fillId="0" borderId="45" xfId="0" applyNumberFormat="1" applyFont="1" applyFill="1" applyBorder="1" applyAlignment="1">
      <alignment horizontal="center" vertical="center" shrinkToFit="1"/>
    </xf>
    <xf numFmtId="2" fontId="30" fillId="0" borderId="45" xfId="0" applyNumberFormat="1" applyFont="1" applyFill="1" applyBorder="1" applyAlignment="1">
      <alignment horizontal="center" vertical="center"/>
    </xf>
    <xf numFmtId="2" fontId="30" fillId="0" borderId="45" xfId="0" applyNumberFormat="1" applyFont="1" applyFill="1" applyBorder="1" applyAlignment="1">
      <alignment vertical="top"/>
    </xf>
    <xf numFmtId="2" fontId="30" fillId="0" borderId="46" xfId="0" applyNumberFormat="1" applyFont="1" applyFill="1" applyBorder="1" applyAlignment="1">
      <alignment vertical="top" shrinkToFit="1"/>
    </xf>
    <xf numFmtId="2" fontId="30" fillId="0" borderId="18" xfId="0" applyNumberFormat="1" applyFont="1" applyFill="1" applyBorder="1" applyAlignment="1">
      <alignment vertical="center" shrinkToFit="1"/>
    </xf>
    <xf numFmtId="49" fontId="30" fillId="0" borderId="12" xfId="0" applyNumberFormat="1" applyFont="1" applyFill="1" applyBorder="1" applyAlignment="1">
      <alignment vertical="top" wrapText="1"/>
    </xf>
    <xf numFmtId="2" fontId="30" fillId="0" borderId="4" xfId="0" applyNumberFormat="1" applyFont="1" applyFill="1" applyBorder="1" applyAlignment="1">
      <alignment horizontal="center" vertical="center" shrinkToFit="1"/>
    </xf>
    <xf numFmtId="49" fontId="30" fillId="0" borderId="13" xfId="0" applyNumberFormat="1" applyFont="1" applyFill="1" applyBorder="1" applyAlignment="1">
      <alignment vertical="top" wrapText="1"/>
    </xf>
    <xf numFmtId="2" fontId="30" fillId="0" borderId="28" xfId="0" applyNumberFormat="1" applyFont="1" applyFill="1" applyBorder="1" applyAlignment="1">
      <alignment vertical="top" shrinkToFit="1"/>
    </xf>
    <xf numFmtId="2" fontId="30" fillId="0" borderId="1" xfId="0" applyNumberFormat="1" applyFont="1" applyFill="1" applyBorder="1" applyAlignment="1">
      <alignment horizontal="center" vertical="center" shrinkToFit="1"/>
    </xf>
    <xf numFmtId="2" fontId="30" fillId="0" borderId="45" xfId="0" applyNumberFormat="1" applyFont="1" applyFill="1" applyBorder="1" applyAlignment="1">
      <alignment horizontal="center" vertical="center" shrinkToFit="1"/>
    </xf>
    <xf numFmtId="2" fontId="30" fillId="0" borderId="37" xfId="0" applyNumberFormat="1" applyFont="1" applyFill="1" applyBorder="1" applyAlignment="1">
      <alignment vertical="top" shrinkToFit="1"/>
    </xf>
    <xf numFmtId="2" fontId="30" fillId="0" borderId="42" xfId="0" applyNumberFormat="1" applyFont="1" applyFill="1" applyBorder="1" applyAlignment="1">
      <alignment vertical="top" shrinkToFit="1"/>
    </xf>
    <xf numFmtId="0" fontId="10" fillId="0" borderId="4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 shrinkToFit="1"/>
    </xf>
    <xf numFmtId="2" fontId="10" fillId="0" borderId="4" xfId="0" applyNumberFormat="1" applyFont="1" applyFill="1" applyBorder="1" applyAlignment="1">
      <alignment vertical="top"/>
    </xf>
    <xf numFmtId="2" fontId="10" fillId="0" borderId="4" xfId="0" applyNumberFormat="1" applyFont="1" applyFill="1" applyBorder="1" applyAlignment="1">
      <alignment vertical="top" shrinkToFit="1"/>
    </xf>
    <xf numFmtId="2" fontId="10" fillId="0" borderId="20" xfId="0" applyNumberFormat="1" applyFont="1" applyFill="1" applyBorder="1" applyAlignment="1">
      <alignment vertical="top"/>
    </xf>
    <xf numFmtId="2" fontId="10" fillId="0" borderId="24" xfId="0" applyNumberFormat="1" applyFont="1" applyFill="1" applyBorder="1" applyAlignment="1">
      <alignment vertical="top"/>
    </xf>
    <xf numFmtId="2" fontId="12" fillId="0" borderId="4" xfId="0" applyNumberFormat="1" applyFont="1" applyFill="1" applyBorder="1" applyAlignment="1">
      <alignment vertical="top"/>
    </xf>
    <xf numFmtId="0" fontId="10" fillId="0" borderId="4" xfId="0" applyNumberFormat="1" applyFont="1" applyFill="1" applyBorder="1" applyAlignment="1">
      <alignment horizontal="center" vertical="center" shrinkToFit="1"/>
    </xf>
    <xf numFmtId="2" fontId="10" fillId="0" borderId="4" xfId="0" applyNumberFormat="1" applyFont="1" applyFill="1" applyBorder="1" applyAlignment="1">
      <alignment horizontal="center" vertical="center"/>
    </xf>
    <xf numFmtId="2" fontId="10" fillId="0" borderId="24" xfId="0" applyNumberFormat="1" applyFont="1" applyFill="1" applyBorder="1" applyAlignment="1">
      <alignment vertical="top" shrinkToFit="1"/>
    </xf>
    <xf numFmtId="2" fontId="10" fillId="0" borderId="2" xfId="0" applyNumberFormat="1" applyFont="1" applyFill="1" applyBorder="1" applyAlignment="1">
      <alignment horizontal="center" vertical="center" shrinkToFit="1"/>
    </xf>
    <xf numFmtId="2" fontId="10" fillId="0" borderId="8" xfId="0" applyNumberFormat="1" applyFont="1" applyFill="1" applyBorder="1" applyAlignment="1">
      <alignment vertical="top"/>
    </xf>
    <xf numFmtId="2" fontId="10" fillId="0" borderId="9" xfId="0" applyNumberFormat="1" applyFont="1" applyFill="1" applyBorder="1" applyAlignment="1">
      <alignment vertical="top"/>
    </xf>
    <xf numFmtId="0" fontId="10" fillId="0" borderId="23" xfId="0" applyNumberFormat="1" applyFont="1" applyFill="1" applyBorder="1" applyAlignment="1">
      <alignment horizontal="center" vertical="center" shrinkToFit="1"/>
    </xf>
    <xf numFmtId="2" fontId="10" fillId="0" borderId="23" xfId="0" applyNumberFormat="1" applyFont="1" applyFill="1" applyBorder="1" applyAlignment="1">
      <alignment horizontal="center" vertical="center" shrinkToFit="1"/>
    </xf>
    <xf numFmtId="2" fontId="10" fillId="0" borderId="23" xfId="0" applyNumberFormat="1" applyFont="1" applyFill="1" applyBorder="1" applyAlignment="1">
      <alignment horizontal="center" vertical="center"/>
    </xf>
    <xf numFmtId="2" fontId="10" fillId="0" borderId="23" xfId="0" applyNumberFormat="1" applyFont="1" applyFill="1" applyBorder="1" applyAlignment="1">
      <alignment vertical="top" shrinkToFit="1"/>
    </xf>
    <xf numFmtId="2" fontId="10" fillId="0" borderId="25" xfId="0" applyNumberFormat="1" applyFont="1" applyFill="1" applyBorder="1" applyAlignment="1">
      <alignment vertical="top" shrinkToFit="1"/>
    </xf>
    <xf numFmtId="0" fontId="10" fillId="0" borderId="45" xfId="0" applyNumberFormat="1" applyFont="1" applyFill="1" applyBorder="1" applyAlignment="1">
      <alignment horizontal="center" vertical="center" shrinkToFit="1"/>
    </xf>
    <xf numFmtId="2" fontId="10" fillId="0" borderId="45" xfId="0" applyNumberFormat="1" applyFont="1" applyFill="1" applyBorder="1" applyAlignment="1">
      <alignment horizontal="center" vertical="center"/>
    </xf>
    <xf numFmtId="2" fontId="10" fillId="0" borderId="45" xfId="0" applyNumberFormat="1" applyFont="1" applyFill="1" applyBorder="1" applyAlignment="1">
      <alignment vertical="top"/>
    </xf>
    <xf numFmtId="2" fontId="10" fillId="0" borderId="46" xfId="0" applyNumberFormat="1" applyFont="1" applyFill="1" applyBorder="1" applyAlignment="1">
      <alignment vertical="top" shrinkToFit="1"/>
    </xf>
    <xf numFmtId="2" fontId="10" fillId="0" borderId="18" xfId="0" applyNumberFormat="1" applyFont="1" applyFill="1" applyBorder="1" applyAlignment="1">
      <alignment vertical="center" shrinkToFit="1"/>
    </xf>
    <xf numFmtId="49" fontId="30" fillId="0" borderId="0" xfId="0" applyNumberFormat="1" applyFont="1" applyFill="1" applyBorder="1" applyAlignment="1">
      <alignment horizontal="center" vertical="top" wrapText="1"/>
    </xf>
    <xf numFmtId="0" fontId="30" fillId="0" borderId="23" xfId="0" applyNumberFormat="1" applyFont="1" applyFill="1" applyBorder="1" applyAlignment="1">
      <alignment horizontal="center" vertical="top" shrinkToFit="1"/>
    </xf>
    <xf numFmtId="2" fontId="30" fillId="0" borderId="48" xfId="0" applyNumberFormat="1" applyFont="1" applyFill="1" applyBorder="1" applyAlignment="1">
      <alignment vertical="top" shrinkToFit="1"/>
    </xf>
    <xf numFmtId="2" fontId="30" fillId="0" borderId="23" xfId="0" applyNumberFormat="1" applyFont="1" applyFill="1" applyBorder="1" applyAlignment="1">
      <alignment horizontal="center" vertical="top"/>
    </xf>
    <xf numFmtId="2" fontId="30" fillId="0" borderId="27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vertical="top"/>
    </xf>
    <xf numFmtId="2" fontId="6" fillId="0" borderId="4" xfId="0" applyNumberFormat="1" applyFont="1" applyFill="1" applyBorder="1" applyAlignment="1">
      <alignment vertical="top" shrinkToFit="1"/>
    </xf>
    <xf numFmtId="2" fontId="6" fillId="0" borderId="20" xfId="0" applyNumberFormat="1" applyFont="1" applyFill="1" applyBorder="1" applyAlignment="1">
      <alignment vertical="top"/>
    </xf>
    <xf numFmtId="2" fontId="6" fillId="0" borderId="24" xfId="0" applyNumberFormat="1" applyFont="1" applyFill="1" applyBorder="1" applyAlignment="1">
      <alignment vertical="top"/>
    </xf>
    <xf numFmtId="2" fontId="6" fillId="0" borderId="4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 shrinkToFit="1"/>
    </xf>
    <xf numFmtId="2" fontId="6" fillId="0" borderId="19" xfId="0" applyNumberFormat="1" applyFont="1" applyFill="1" applyBorder="1" applyAlignment="1">
      <alignment vertical="top" shrinkToFit="1"/>
    </xf>
    <xf numFmtId="2" fontId="6" fillId="0" borderId="2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vertical="top"/>
    </xf>
    <xf numFmtId="49" fontId="34" fillId="0" borderId="40" xfId="0" applyNumberFormat="1" applyFont="1" applyFill="1" applyBorder="1" applyAlignment="1">
      <alignment horizontal="left" vertical="top" wrapText="1"/>
    </xf>
    <xf numFmtId="0" fontId="33" fillId="0" borderId="41" xfId="0" applyNumberFormat="1" applyFont="1" applyFill="1" applyBorder="1" applyAlignment="1">
      <alignment horizontal="center" vertical="center" shrinkToFit="1"/>
    </xf>
    <xf numFmtId="2" fontId="6" fillId="0" borderId="41" xfId="0" applyNumberFormat="1" applyFont="1" applyFill="1" applyBorder="1" applyAlignment="1">
      <alignment horizontal="center" vertical="center" shrinkToFit="1"/>
    </xf>
    <xf numFmtId="2" fontId="6" fillId="0" borderId="41" xfId="0" applyNumberFormat="1" applyFont="1" applyFill="1" applyBorder="1" applyAlignment="1">
      <alignment vertical="top" shrinkToFit="1"/>
    </xf>
    <xf numFmtId="2" fontId="6" fillId="0" borderId="8" xfId="0" applyNumberFormat="1" applyFont="1" applyFill="1" applyBorder="1" applyAlignment="1">
      <alignment vertical="top"/>
    </xf>
    <xf numFmtId="2" fontId="6" fillId="0" borderId="9" xfId="0" applyNumberFormat="1" applyFont="1" applyFill="1" applyBorder="1" applyAlignment="1">
      <alignment vertical="top"/>
    </xf>
    <xf numFmtId="2" fontId="34" fillId="0" borderId="0" xfId="0" applyNumberFormat="1" applyFont="1" applyFill="1" applyBorder="1" applyAlignment="1">
      <alignment vertical="top"/>
    </xf>
    <xf numFmtId="0" fontId="33" fillId="0" borderId="0" xfId="0" applyNumberFormat="1" applyFont="1" applyFill="1" applyBorder="1" applyAlignment="1">
      <alignment horizontal="center" vertical="center" shrinkToFit="1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shrinkToFit="1"/>
    </xf>
    <xf numFmtId="2" fontId="6" fillId="0" borderId="9" xfId="0" applyNumberFormat="1" applyFont="1" applyFill="1" applyBorder="1" applyAlignment="1">
      <alignment vertical="top" shrinkToFit="1"/>
    </xf>
    <xf numFmtId="2" fontId="6" fillId="0" borderId="18" xfId="0" applyNumberFormat="1" applyFont="1" applyFill="1" applyBorder="1" applyAlignment="1">
      <alignment vertical="center" shrinkToFit="1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top"/>
    </xf>
    <xf numFmtId="0" fontId="4" fillId="0" borderId="14" xfId="0" applyNumberFormat="1" applyFont="1" applyFill="1" applyBorder="1" applyAlignment="1">
      <alignment vertical="top"/>
    </xf>
    <xf numFmtId="0" fontId="6" fillId="0" borderId="1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 shrinkToFit="1"/>
    </xf>
    <xf numFmtId="2" fontId="6" fillId="0" borderId="1" xfId="0" applyNumberFormat="1" applyFont="1" applyFill="1" applyBorder="1" applyAlignment="1">
      <alignment vertical="top"/>
    </xf>
    <xf numFmtId="2" fontId="6" fillId="0" borderId="1" xfId="0" applyNumberFormat="1" applyFont="1" applyFill="1" applyBorder="1" applyAlignment="1">
      <alignment vertical="top" shrinkToFit="1"/>
    </xf>
    <xf numFmtId="2" fontId="6" fillId="0" borderId="10" xfId="0" applyNumberFormat="1" applyFont="1" applyFill="1" applyBorder="1" applyAlignment="1">
      <alignment vertical="top"/>
    </xf>
    <xf numFmtId="2" fontId="6" fillId="0" borderId="11" xfId="0" applyNumberFormat="1" applyFont="1" applyFill="1" applyBorder="1" applyAlignment="1">
      <alignment vertical="top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shrinkToFit="1"/>
    </xf>
    <xf numFmtId="2" fontId="6" fillId="0" borderId="11" xfId="0" applyNumberFormat="1" applyFont="1" applyFill="1" applyBorder="1" applyAlignment="1">
      <alignment vertical="top" shrinkToFit="1"/>
    </xf>
    <xf numFmtId="2" fontId="6" fillId="0" borderId="38" xfId="0" applyNumberFormat="1" applyFont="1" applyFill="1" applyBorder="1" applyAlignment="1">
      <alignment vertical="center" shrinkToFit="1"/>
    </xf>
    <xf numFmtId="2" fontId="34" fillId="0" borderId="4" xfId="0" applyNumberFormat="1" applyFont="1" applyFill="1" applyBorder="1" applyAlignment="1">
      <alignment vertical="top"/>
    </xf>
    <xf numFmtId="0" fontId="33" fillId="0" borderId="4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vertical="top"/>
    </xf>
    <xf numFmtId="0" fontId="6" fillId="0" borderId="1" xfId="0" applyNumberFormat="1" applyFont="1" applyFill="1" applyBorder="1" applyAlignment="1">
      <alignment horizontal="center" vertical="center" shrinkToFit="1"/>
    </xf>
    <xf numFmtId="49" fontId="10" fillId="0" borderId="4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left" vertical="top" wrapText="1"/>
    </xf>
    <xf numFmtId="49" fontId="31" fillId="0" borderId="36" xfId="0" applyNumberFormat="1" applyFont="1" applyFill="1" applyBorder="1" applyAlignment="1">
      <alignment vertical="top" wrapText="1"/>
    </xf>
    <xf numFmtId="0" fontId="30" fillId="0" borderId="27" xfId="0" applyNumberFormat="1" applyFont="1" applyFill="1" applyBorder="1" applyAlignment="1">
      <alignment horizontal="center" vertical="top" shrinkToFit="1"/>
    </xf>
    <xf numFmtId="2" fontId="30" fillId="0" borderId="27" xfId="0" applyNumberFormat="1" applyFont="1" applyFill="1" applyBorder="1" applyAlignment="1">
      <alignment horizontal="center" vertical="top" shrinkToFit="1"/>
    </xf>
    <xf numFmtId="164" fontId="30" fillId="0" borderId="27" xfId="0" applyNumberFormat="1" applyFont="1" applyFill="1" applyBorder="1" applyAlignment="1">
      <alignment horizontal="center" vertical="center" shrinkToFit="1"/>
    </xf>
    <xf numFmtId="164" fontId="30" fillId="0" borderId="23" xfId="0" applyNumberFormat="1" applyFont="1" applyFill="1" applyBorder="1" applyAlignment="1">
      <alignment horizontal="center" vertical="top" shrinkToFit="1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49" fontId="31" fillId="0" borderId="22" xfId="0" applyNumberFormat="1" applyFont="1" applyFill="1" applyBorder="1" applyAlignment="1">
      <alignment horizontal="left" vertical="top" wrapText="1"/>
    </xf>
    <xf numFmtId="2" fontId="30" fillId="0" borderId="12" xfId="0" applyNumberFormat="1" applyFont="1" applyFill="1" applyBorder="1" applyAlignment="1">
      <alignment horizontal="center" vertical="center" shrinkToFit="1"/>
    </xf>
    <xf numFmtId="2" fontId="30" fillId="0" borderId="13" xfId="0" applyNumberFormat="1" applyFont="1" applyFill="1" applyBorder="1" applyAlignment="1">
      <alignment horizontal="center" vertical="center" shrinkToFit="1"/>
    </xf>
    <xf numFmtId="2" fontId="10" fillId="0" borderId="12" xfId="0" applyNumberFormat="1" applyFont="1" applyFill="1" applyBorder="1" applyAlignment="1">
      <alignment horizontal="center" vertical="center" shrinkToFit="1"/>
    </xf>
    <xf numFmtId="2" fontId="10" fillId="0" borderId="13" xfId="0" applyNumberFormat="1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center" vertical="center" shrinkToFit="1"/>
    </xf>
    <xf numFmtId="2" fontId="6" fillId="0" borderId="13" xfId="0" applyNumberFormat="1" applyFont="1" applyFill="1" applyBorder="1" applyAlignment="1">
      <alignment horizontal="center" vertical="center" shrinkToFit="1"/>
    </xf>
    <xf numFmtId="49" fontId="30" fillId="0" borderId="4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2" fontId="10" fillId="0" borderId="12" xfId="0" applyNumberFormat="1" applyFont="1" applyFill="1" applyBorder="1" applyAlignment="1">
      <alignment vertical="center" shrinkToFit="1"/>
    </xf>
    <xf numFmtId="2" fontId="10" fillId="0" borderId="13" xfId="0" applyNumberFormat="1" applyFont="1" applyFill="1" applyBorder="1" applyAlignment="1">
      <alignment vertical="center" shrinkToFit="1"/>
    </xf>
    <xf numFmtId="2" fontId="30" fillId="0" borderId="13" xfId="0" applyNumberFormat="1" applyFont="1" applyFill="1" applyBorder="1" applyAlignment="1">
      <alignment vertical="center" shrinkToFit="1"/>
    </xf>
    <xf numFmtId="2" fontId="6" fillId="0" borderId="13" xfId="0" applyNumberFormat="1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16" fillId="0" borderId="16" xfId="0" applyFont="1" applyFill="1" applyBorder="1" applyAlignment="1">
      <alignment vertical="center" textRotation="90" wrapText="1"/>
    </xf>
    <xf numFmtId="0" fontId="25" fillId="0" borderId="13" xfId="0" applyFont="1" applyFill="1" applyBorder="1" applyAlignment="1">
      <alignment textRotation="90" wrapText="1"/>
    </xf>
    <xf numFmtId="0" fontId="25" fillId="0" borderId="14" xfId="0" applyFont="1" applyFill="1" applyBorder="1" applyAlignment="1">
      <alignment textRotation="90" wrapText="1"/>
    </xf>
    <xf numFmtId="2" fontId="17" fillId="0" borderId="0" xfId="0" applyNumberFormat="1" applyFont="1" applyFill="1" applyAlignment="1"/>
    <xf numFmtId="0" fontId="14" fillId="0" borderId="0" xfId="0" applyNumberFormat="1" applyFont="1" applyFill="1" applyBorder="1" applyAlignment="1">
      <alignment vertical="top"/>
    </xf>
    <xf numFmtId="0" fontId="15" fillId="0" borderId="9" xfId="0" applyNumberFormat="1" applyFont="1" applyFill="1" applyBorder="1" applyAlignment="1">
      <alignment vertical="top"/>
    </xf>
    <xf numFmtId="0" fontId="14" fillId="0" borderId="0" xfId="0" applyNumberFormat="1" applyFont="1" applyFill="1" applyBorder="1" applyAlignment="1">
      <alignment horizontal="center" vertical="center"/>
    </xf>
    <xf numFmtId="2" fontId="14" fillId="0" borderId="8" xfId="0" applyNumberFormat="1" applyFont="1" applyFill="1" applyBorder="1" applyAlignment="1">
      <alignment horizontal="center" vertical="center" shrinkToFit="1"/>
    </xf>
    <xf numFmtId="2" fontId="14" fillId="0" borderId="0" xfId="0" applyNumberFormat="1" applyFont="1" applyFill="1" applyBorder="1" applyAlignment="1">
      <alignment vertical="top"/>
    </xf>
    <xf numFmtId="2" fontId="14" fillId="0" borderId="0" xfId="0" applyNumberFormat="1" applyFont="1" applyFill="1" applyBorder="1" applyAlignment="1">
      <alignment vertical="top" shrinkToFit="1"/>
    </xf>
    <xf numFmtId="2" fontId="15" fillId="0" borderId="0" xfId="0" applyNumberFormat="1" applyFont="1" applyFill="1" applyBorder="1" applyAlignment="1">
      <alignment vertical="top"/>
    </xf>
    <xf numFmtId="0" fontId="14" fillId="0" borderId="0" xfId="0" applyNumberFormat="1" applyFont="1" applyFill="1" applyBorder="1" applyAlignment="1">
      <alignment horizontal="center" vertical="center" shrinkToFit="1"/>
    </xf>
    <xf numFmtId="2" fontId="1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 shrinkToFit="1"/>
    </xf>
    <xf numFmtId="2" fontId="14" fillId="0" borderId="32" xfId="0" applyNumberFormat="1" applyFont="1" applyFill="1" applyBorder="1" applyAlignment="1">
      <alignment vertical="center" shrinkToFit="1"/>
    </xf>
    <xf numFmtId="0" fontId="19" fillId="0" borderId="1" xfId="0" applyFont="1" applyFill="1" applyBorder="1" applyAlignment="1">
      <alignment vertical="center" wrapText="1"/>
    </xf>
    <xf numFmtId="0" fontId="21" fillId="0" borderId="0" xfId="0" applyFont="1" applyFill="1" applyBorder="1" applyAlignment="1"/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right"/>
    </xf>
    <xf numFmtId="49" fontId="21" fillId="0" borderId="0" xfId="0" applyNumberFormat="1" applyFont="1" applyFill="1" applyBorder="1" applyAlignment="1"/>
    <xf numFmtId="0" fontId="17" fillId="0" borderId="0" xfId="0" applyFont="1" applyFill="1" applyBorder="1" applyAlignment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35" fillId="0" borderId="0" xfId="0" applyFont="1" applyFill="1" applyAlignment="1"/>
    <xf numFmtId="0" fontId="16" fillId="0" borderId="4" xfId="0" applyFont="1" applyFill="1" applyBorder="1"/>
    <xf numFmtId="0" fontId="16" fillId="0" borderId="0" xfId="0" applyFont="1" applyFill="1" applyBorder="1"/>
    <xf numFmtId="0" fontId="10" fillId="0" borderId="9" xfId="0" applyNumberFormat="1" applyFont="1" applyFill="1" applyBorder="1" applyAlignment="1">
      <alignment vertical="top"/>
    </xf>
    <xf numFmtId="0" fontId="10" fillId="0" borderId="12" xfId="0" applyNumberFormat="1" applyFont="1" applyFill="1" applyBorder="1" applyAlignment="1">
      <alignment horizontal="center" vertical="top" shrinkToFit="1"/>
    </xf>
    <xf numFmtId="0" fontId="10" fillId="0" borderId="13" xfId="0" applyNumberFormat="1" applyFont="1" applyFill="1" applyBorder="1" applyAlignment="1">
      <alignment horizontal="center" vertical="top"/>
    </xf>
    <xf numFmtId="0" fontId="30" fillId="0" borderId="12" xfId="0" applyNumberFormat="1" applyFont="1" applyFill="1" applyBorder="1" applyAlignment="1">
      <alignment horizontal="center" vertical="top" shrinkToFit="1"/>
    </xf>
    <xf numFmtId="0" fontId="30" fillId="0" borderId="13" xfId="0" applyNumberFormat="1" applyFont="1" applyFill="1" applyBorder="1" applyAlignment="1">
      <alignment horizontal="center" vertical="top"/>
    </xf>
    <xf numFmtId="0" fontId="14" fillId="0" borderId="2" xfId="0" applyNumberFormat="1" applyFont="1" applyFill="1" applyBorder="1" applyAlignment="1">
      <alignment horizontal="center" vertical="top"/>
    </xf>
    <xf numFmtId="2" fontId="14" fillId="0" borderId="19" xfId="0" applyNumberFormat="1" applyFont="1" applyFill="1" applyBorder="1" applyAlignment="1">
      <alignment vertical="center" shrinkToFit="1"/>
    </xf>
    <xf numFmtId="0" fontId="30" fillId="0" borderId="14" xfId="0" applyNumberFormat="1" applyFont="1" applyFill="1" applyBorder="1" applyAlignment="1">
      <alignment horizontal="center" vertical="top"/>
    </xf>
    <xf numFmtId="2" fontId="30" fillId="0" borderId="14" xfId="0" applyNumberFormat="1" applyFont="1" applyFill="1" applyBorder="1" applyAlignment="1">
      <alignment vertical="center" shrinkToFit="1"/>
    </xf>
    <xf numFmtId="0" fontId="30" fillId="0" borderId="13" xfId="0" applyNumberFormat="1" applyFont="1" applyFill="1" applyBorder="1" applyAlignment="1">
      <alignment horizontal="center" vertical="top" shrinkToFit="1"/>
    </xf>
    <xf numFmtId="0" fontId="6" fillId="0" borderId="12" xfId="0" applyNumberFormat="1" applyFont="1" applyFill="1" applyBorder="1" applyAlignment="1">
      <alignment horizontal="center" vertical="top" shrinkToFit="1"/>
    </xf>
    <xf numFmtId="0" fontId="6" fillId="0" borderId="13" xfId="0" applyNumberFormat="1" applyFont="1" applyFill="1" applyBorder="1" applyAlignment="1">
      <alignment horizontal="center" vertical="top"/>
    </xf>
    <xf numFmtId="0" fontId="6" fillId="0" borderId="14" xfId="0" applyNumberFormat="1" applyFont="1" applyFill="1" applyBorder="1" applyAlignment="1">
      <alignment horizontal="center" vertical="top"/>
    </xf>
    <xf numFmtId="2" fontId="6" fillId="0" borderId="14" xfId="0" applyNumberFormat="1" applyFont="1" applyFill="1" applyBorder="1" applyAlignment="1">
      <alignment vertical="center" shrinkToFit="1"/>
    </xf>
    <xf numFmtId="0" fontId="14" fillId="0" borderId="29" xfId="0" applyNumberFormat="1" applyFont="1" applyFill="1" applyBorder="1" applyAlignment="1">
      <alignment horizontal="center" vertical="top"/>
    </xf>
    <xf numFmtId="0" fontId="8" fillId="0" borderId="30" xfId="0" applyNumberFormat="1" applyFont="1" applyFill="1" applyBorder="1" applyAlignment="1">
      <alignment horizontal="right" vertical="center"/>
    </xf>
    <xf numFmtId="2" fontId="8" fillId="0" borderId="31" xfId="0" applyNumberFormat="1" applyFont="1" applyFill="1" applyBorder="1" applyAlignment="1">
      <alignment horizontal="right" vertical="center" shrinkToFit="1"/>
    </xf>
    <xf numFmtId="0" fontId="17" fillId="0" borderId="8" xfId="0" applyFont="1" applyFill="1" applyBorder="1" applyAlignment="1"/>
    <xf numFmtId="0" fontId="17" fillId="0" borderId="9" xfId="0" applyFont="1" applyFill="1" applyBorder="1" applyAlignment="1"/>
    <xf numFmtId="0" fontId="1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17" fillId="0" borderId="0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/>
    </xf>
    <xf numFmtId="14" fontId="8" fillId="0" borderId="0" xfId="0" applyNumberFormat="1" applyFont="1" applyFill="1" applyBorder="1" applyAlignment="1">
      <alignment horizontal="left"/>
    </xf>
    <xf numFmtId="2" fontId="21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shrinkToFit="1"/>
    </xf>
    <xf numFmtId="0" fontId="17" fillId="0" borderId="0" xfId="0" applyFont="1" applyFill="1" applyBorder="1" applyAlignment="1">
      <alignment shrinkToFit="1"/>
    </xf>
    <xf numFmtId="0" fontId="17" fillId="0" borderId="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0" fontId="18" fillId="0" borderId="0" xfId="4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/>
    <xf numFmtId="2" fontId="19" fillId="0" borderId="9" xfId="0" applyNumberFormat="1" applyFont="1" applyFill="1" applyBorder="1" applyAlignment="1">
      <alignment horizontal="left" vertical="center"/>
    </xf>
    <xf numFmtId="0" fontId="17" fillId="0" borderId="8" xfId="0" applyFont="1" applyFill="1" applyBorder="1"/>
    <xf numFmtId="0" fontId="8" fillId="0" borderId="0" xfId="0" applyFont="1" applyFill="1" applyBorder="1"/>
    <xf numFmtId="0" fontId="17" fillId="0" borderId="9" xfId="0" applyFont="1" applyFill="1" applyBorder="1"/>
    <xf numFmtId="0" fontId="14" fillId="0" borderId="8" xfId="0" applyNumberFormat="1" applyFont="1" applyFill="1" applyBorder="1" applyAlignment="1">
      <alignment horizontal="center" vertical="top"/>
    </xf>
    <xf numFmtId="2" fontId="14" fillId="0" borderId="9" xfId="0" applyNumberFormat="1" applyFont="1" applyFill="1" applyBorder="1" applyAlignment="1">
      <alignment vertical="center" shrinkToFit="1"/>
    </xf>
    <xf numFmtId="2" fontId="10" fillId="0" borderId="0" xfId="0" applyNumberFormat="1" applyFont="1" applyFill="1" applyAlignment="1">
      <alignment vertical="top"/>
    </xf>
    <xf numFmtId="0" fontId="38" fillId="0" borderId="4" xfId="0" applyFont="1" applyFill="1" applyBorder="1"/>
    <xf numFmtId="0" fontId="38" fillId="0" borderId="0" xfId="0" applyFont="1" applyFill="1" applyBorder="1"/>
    <xf numFmtId="2" fontId="10" fillId="0" borderId="12" xfId="0" applyNumberFormat="1" applyFont="1" applyFill="1" applyBorder="1" applyAlignment="1">
      <alignment horizontal="center" vertical="center" shrinkToFit="1"/>
    </xf>
    <xf numFmtId="2" fontId="10" fillId="0" borderId="13" xfId="0" applyNumberFormat="1" applyFont="1" applyFill="1" applyBorder="1" applyAlignment="1">
      <alignment horizontal="center" vertical="center" shrinkToFit="1"/>
    </xf>
    <xf numFmtId="2" fontId="30" fillId="0" borderId="12" xfId="0" applyNumberFormat="1" applyFont="1" applyFill="1" applyBorder="1" applyAlignment="1">
      <alignment horizontal="center" vertical="center" shrinkToFit="1"/>
    </xf>
    <xf numFmtId="2" fontId="30" fillId="0" borderId="13" xfId="0" applyNumberFormat="1" applyFont="1" applyFill="1" applyBorder="1" applyAlignment="1">
      <alignment horizontal="center" vertical="center" shrinkToFit="1"/>
    </xf>
    <xf numFmtId="2" fontId="6" fillId="0" borderId="12" xfId="0" applyNumberFormat="1" applyFont="1" applyFill="1" applyBorder="1" applyAlignment="1">
      <alignment horizontal="center" vertical="center" shrinkToFit="1"/>
    </xf>
    <xf numFmtId="2" fontId="6" fillId="0" borderId="13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wrapText="1"/>
    </xf>
    <xf numFmtId="2" fontId="6" fillId="0" borderId="33" xfId="0" applyNumberFormat="1" applyFont="1" applyFill="1" applyBorder="1" applyAlignment="1">
      <alignment horizontal="center" vertical="center" shrinkToFit="1"/>
    </xf>
    <xf numFmtId="49" fontId="30" fillId="0" borderId="4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2" fontId="30" fillId="0" borderId="12" xfId="0" applyNumberFormat="1" applyFont="1" applyFill="1" applyBorder="1" applyAlignment="1">
      <alignment horizontal="center" vertical="center" shrinkToFit="1"/>
    </xf>
    <xf numFmtId="2" fontId="30" fillId="0" borderId="33" xfId="0" applyNumberFormat="1" applyFont="1" applyFill="1" applyBorder="1" applyAlignment="1">
      <alignment horizontal="center" vertical="center" shrinkToFit="1"/>
    </xf>
    <xf numFmtId="2" fontId="10" fillId="0" borderId="33" xfId="0" applyNumberFormat="1" applyFont="1" applyFill="1" applyBorder="1" applyAlignment="1">
      <alignment horizontal="center" vertical="center" shrinkToFit="1"/>
    </xf>
    <xf numFmtId="49" fontId="11" fillId="0" borderId="12" xfId="0" applyNumberFormat="1" applyFont="1" applyFill="1" applyBorder="1" applyAlignment="1">
      <alignment horizontal="left" vertical="top" wrapText="1"/>
    </xf>
    <xf numFmtId="2" fontId="10" fillId="0" borderId="12" xfId="0" applyNumberFormat="1" applyFont="1" applyFill="1" applyBorder="1" applyAlignment="1">
      <alignment horizontal="center" vertical="center" shrinkToFit="1"/>
    </xf>
    <xf numFmtId="49" fontId="6" fillId="0" borderId="4" xfId="0" applyNumberFormat="1" applyFont="1" applyFill="1" applyBorder="1" applyAlignment="1">
      <alignment horizontal="center" vertical="top" wrapText="1"/>
    </xf>
    <xf numFmtId="49" fontId="33" fillId="0" borderId="12" xfId="0" applyNumberFormat="1" applyFont="1" applyFill="1" applyBorder="1" applyAlignment="1">
      <alignment horizontal="left" vertical="top" wrapText="1"/>
    </xf>
    <xf numFmtId="2" fontId="6" fillId="0" borderId="12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vertical="top"/>
    </xf>
    <xf numFmtId="0" fontId="19" fillId="0" borderId="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textRotation="90" wrapText="1"/>
    </xf>
    <xf numFmtId="0" fontId="16" fillId="0" borderId="13" xfId="0" applyFont="1" applyFill="1" applyBorder="1" applyAlignment="1">
      <alignment horizontal="center" vertical="center" textRotation="90" wrapText="1"/>
    </xf>
    <xf numFmtId="0" fontId="16" fillId="0" borderId="14" xfId="0" applyFont="1" applyFill="1" applyBorder="1" applyAlignment="1">
      <alignment horizontal="center" vertical="center" textRotation="90" wrapText="1"/>
    </xf>
    <xf numFmtId="0" fontId="16" fillId="0" borderId="5" xfId="0" applyFont="1" applyFill="1" applyBorder="1" applyAlignment="1">
      <alignment horizontal="center" vertical="center" textRotation="90" wrapText="1"/>
    </xf>
    <xf numFmtId="0" fontId="16" fillId="0" borderId="6" xfId="0" applyFont="1" applyFill="1" applyBorder="1" applyAlignment="1">
      <alignment horizontal="center" vertical="center" textRotation="90" wrapText="1"/>
    </xf>
    <xf numFmtId="0" fontId="16" fillId="0" borderId="8" xfId="0" applyFont="1" applyFill="1" applyBorder="1" applyAlignment="1">
      <alignment horizontal="center" vertical="center" textRotation="90" wrapText="1"/>
    </xf>
    <xf numFmtId="0" fontId="16" fillId="0" borderId="0" xfId="0" applyFont="1" applyFill="1" applyBorder="1" applyAlignment="1">
      <alignment horizontal="center" vertical="center" textRotation="90" wrapText="1"/>
    </xf>
    <xf numFmtId="0" fontId="16" fillId="0" borderId="10" xfId="0" applyFont="1" applyFill="1" applyBorder="1" applyAlignment="1">
      <alignment horizontal="center" vertical="center" textRotation="90" wrapText="1"/>
    </xf>
    <xf numFmtId="0" fontId="16" fillId="0" borderId="1" xfId="0" applyFont="1" applyFill="1" applyBorder="1" applyAlignment="1">
      <alignment horizontal="center" vertical="center" textRotation="90" wrapText="1"/>
    </xf>
    <xf numFmtId="0" fontId="18" fillId="0" borderId="8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14" fontId="18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 shrinkToFit="1"/>
    </xf>
    <xf numFmtId="164" fontId="19" fillId="0" borderId="0" xfId="0" applyNumberFormat="1" applyFont="1" applyFill="1" applyBorder="1" applyAlignment="1">
      <alignment horizontal="left" vertical="center"/>
    </xf>
    <xf numFmtId="164" fontId="17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Border="1" applyAlignment="1">
      <alignment horizontal="left" vertical="center" shrinkToFit="1"/>
    </xf>
    <xf numFmtId="0" fontId="17" fillId="0" borderId="0" xfId="0" applyFont="1" applyFill="1" applyBorder="1" applyAlignment="1">
      <alignment horizontal="left" vertical="center" shrinkToFit="1"/>
    </xf>
    <xf numFmtId="0" fontId="8" fillId="0" borderId="16" xfId="0" applyNumberFormat="1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center" vertical="center" textRotation="90" wrapText="1"/>
    </xf>
    <xf numFmtId="0" fontId="28" fillId="0" borderId="13" xfId="0" applyFont="1" applyFill="1" applyBorder="1" applyAlignment="1">
      <alignment horizontal="center" textRotation="90" wrapText="1"/>
    </xf>
    <xf numFmtId="0" fontId="28" fillId="0" borderId="14" xfId="0" applyFont="1" applyFill="1" applyBorder="1" applyAlignment="1">
      <alignment horizontal="center" textRotation="90" wrapText="1"/>
    </xf>
    <xf numFmtId="0" fontId="25" fillId="0" borderId="6" xfId="0" applyFont="1" applyFill="1" applyBorder="1" applyAlignment="1">
      <alignment horizontal="center" vertical="center" textRotation="90" wrapText="1"/>
    </xf>
    <xf numFmtId="0" fontId="25" fillId="0" borderId="7" xfId="0" applyFont="1" applyFill="1" applyBorder="1" applyAlignment="1">
      <alignment horizontal="center" vertical="center" textRotation="90" wrapText="1"/>
    </xf>
    <xf numFmtId="0" fontId="25" fillId="0" borderId="8" xfId="0" applyFont="1" applyFill="1" applyBorder="1" applyAlignment="1">
      <alignment horizontal="center" vertical="center" textRotation="90" wrapText="1"/>
    </xf>
    <xf numFmtId="0" fontId="25" fillId="0" borderId="0" xfId="0" applyFont="1" applyFill="1" applyBorder="1" applyAlignment="1">
      <alignment horizontal="center" vertical="center" textRotation="90" wrapText="1"/>
    </xf>
    <xf numFmtId="0" fontId="25" fillId="0" borderId="9" xfId="0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1" xfId="0" applyFont="1" applyFill="1" applyBorder="1" applyAlignment="1">
      <alignment horizontal="center" vertical="center" textRotation="90" wrapText="1"/>
    </xf>
    <xf numFmtId="0" fontId="25" fillId="0" borderId="11" xfId="0" applyFont="1" applyFill="1" applyBorder="1" applyAlignment="1">
      <alignment horizontal="center" vertical="center" textRotation="90" wrapText="1"/>
    </xf>
    <xf numFmtId="0" fontId="26" fillId="0" borderId="1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textRotation="90" wrapText="1"/>
    </xf>
    <xf numFmtId="0" fontId="25" fillId="0" borderId="10" xfId="0" applyFont="1" applyFill="1" applyBorder="1" applyAlignment="1">
      <alignment horizontal="center" textRotation="90" wrapText="1"/>
    </xf>
    <xf numFmtId="0" fontId="25" fillId="0" borderId="13" xfId="0" applyFont="1" applyFill="1" applyBorder="1" applyAlignment="1">
      <alignment horizontal="center" textRotation="90" wrapText="1"/>
    </xf>
    <xf numFmtId="0" fontId="25" fillId="0" borderId="14" xfId="0" applyFont="1" applyFill="1" applyBorder="1" applyAlignment="1">
      <alignment horizontal="center" textRotation="90" wrapText="1"/>
    </xf>
    <xf numFmtId="0" fontId="16" fillId="0" borderId="17" xfId="0" applyFont="1" applyFill="1" applyBorder="1" applyAlignment="1">
      <alignment horizontal="center" vertical="center" textRotation="90" wrapText="1"/>
    </xf>
    <xf numFmtId="0" fontId="25" fillId="0" borderId="18" xfId="0" applyFont="1" applyFill="1" applyBorder="1" applyAlignment="1">
      <alignment horizontal="center" textRotation="90" wrapText="1"/>
    </xf>
    <xf numFmtId="0" fontId="25" fillId="0" borderId="38" xfId="0" applyFont="1" applyFill="1" applyBorder="1" applyAlignment="1">
      <alignment horizontal="center" textRotation="90" wrapText="1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textRotation="90" wrapText="1"/>
    </xf>
    <xf numFmtId="0" fontId="28" fillId="0" borderId="2" xfId="0" applyFont="1" applyFill="1" applyBorder="1" applyAlignment="1">
      <alignment horizontal="center" vertical="center" textRotation="90" wrapText="1"/>
    </xf>
    <xf numFmtId="0" fontId="28" fillId="0" borderId="13" xfId="0" applyFont="1" applyFill="1" applyBorder="1" applyAlignment="1">
      <alignment horizontal="center" vertical="center" textRotation="90" wrapText="1"/>
    </xf>
    <xf numFmtId="0" fontId="28" fillId="0" borderId="14" xfId="0" applyFont="1" applyFill="1" applyBorder="1" applyAlignment="1">
      <alignment horizontal="center" vertical="center" textRotation="90" wrapText="1"/>
    </xf>
    <xf numFmtId="0" fontId="18" fillId="0" borderId="0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textRotation="90" wrapText="1"/>
    </xf>
    <xf numFmtId="0" fontId="16" fillId="0" borderId="4" xfId="0" applyFont="1" applyFill="1" applyBorder="1" applyAlignment="1">
      <alignment horizontal="center" vertical="center" textRotation="90" wrapText="1"/>
    </xf>
    <xf numFmtId="0" fontId="25" fillId="0" borderId="4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26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textRotation="90" wrapText="1"/>
    </xf>
    <xf numFmtId="14" fontId="18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164" fontId="19" fillId="0" borderId="0" xfId="0" applyNumberFormat="1" applyFont="1" applyFill="1" applyAlignment="1">
      <alignment horizontal="left" vertical="center"/>
    </xf>
    <xf numFmtId="164" fontId="17" fillId="0" borderId="0" xfId="0" applyNumberFormat="1" applyFont="1" applyFill="1" applyAlignment="1">
      <alignment horizontal="left" vertical="center"/>
    </xf>
    <xf numFmtId="2" fontId="19" fillId="0" borderId="0" xfId="0" applyNumberFormat="1" applyFont="1" applyFill="1" applyAlignment="1">
      <alignment horizontal="left" vertical="center" shrinkToFit="1"/>
    </xf>
    <xf numFmtId="0" fontId="17" fillId="0" borderId="0" xfId="0" applyFont="1" applyFill="1" applyAlignment="1">
      <alignment horizontal="left" vertical="center" shrinkToFit="1"/>
    </xf>
    <xf numFmtId="0" fontId="10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/>
    </xf>
    <xf numFmtId="0" fontId="23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2" fontId="24" fillId="0" borderId="0" xfId="0" applyNumberFormat="1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textRotation="90" wrapText="1"/>
    </xf>
    <xf numFmtId="0" fontId="5" fillId="0" borderId="14" xfId="0" applyFont="1" applyFill="1" applyBorder="1" applyAlignment="1">
      <alignment horizontal="center" textRotation="90" wrapText="1"/>
    </xf>
    <xf numFmtId="0" fontId="30" fillId="0" borderId="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38" fillId="0" borderId="12" xfId="0" applyFont="1" applyFill="1" applyBorder="1" applyAlignment="1">
      <alignment horizontal="center" vertical="center" textRotation="90" wrapText="1"/>
    </xf>
    <xf numFmtId="0" fontId="39" fillId="0" borderId="13" xfId="0" applyFont="1" applyFill="1" applyBorder="1" applyAlignment="1">
      <alignment horizontal="center" textRotation="90" wrapText="1"/>
    </xf>
    <xf numFmtId="0" fontId="39" fillId="0" borderId="14" xfId="0" applyFont="1" applyFill="1" applyBorder="1" applyAlignment="1">
      <alignment horizont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textRotation="90" wrapText="1"/>
    </xf>
    <xf numFmtId="0" fontId="7" fillId="0" borderId="14" xfId="0" applyFont="1" applyFill="1" applyBorder="1" applyAlignment="1">
      <alignment horizontal="center" textRotation="90" wrapText="1"/>
    </xf>
    <xf numFmtId="0" fontId="38" fillId="0" borderId="20" xfId="0" applyFont="1" applyFill="1" applyBorder="1" applyAlignment="1">
      <alignment horizontal="center" vertical="center" textRotation="90" wrapText="1"/>
    </xf>
    <xf numFmtId="0" fontId="38" fillId="0" borderId="4" xfId="0" applyFont="1" applyFill="1" applyBorder="1" applyAlignment="1">
      <alignment horizontal="center" vertical="center" textRotation="90" wrapText="1"/>
    </xf>
    <xf numFmtId="0" fontId="38" fillId="0" borderId="8" xfId="0" applyFont="1" applyFill="1" applyBorder="1" applyAlignment="1">
      <alignment horizontal="center" vertical="center" textRotation="90" wrapText="1"/>
    </xf>
    <xf numFmtId="0" fontId="38" fillId="0" borderId="0" xfId="0" applyFont="1" applyFill="1" applyBorder="1" applyAlignment="1">
      <alignment horizontal="center" vertical="center" textRotation="90" wrapText="1"/>
    </xf>
    <xf numFmtId="0" fontId="38" fillId="0" borderId="10" xfId="0" applyFont="1" applyFill="1" applyBorder="1" applyAlignment="1">
      <alignment horizontal="center" vertical="center" textRotation="90" wrapText="1"/>
    </xf>
    <xf numFmtId="0" fontId="38" fillId="0" borderId="1" xfId="0" applyFont="1" applyFill="1" applyBorder="1" applyAlignment="1">
      <alignment horizontal="center" vertical="center" textRotation="90" wrapText="1"/>
    </xf>
    <xf numFmtId="0" fontId="39" fillId="0" borderId="4" xfId="0" applyFont="1" applyFill="1" applyBorder="1" applyAlignment="1">
      <alignment horizontal="center" vertical="center" textRotation="90" wrapText="1"/>
    </xf>
    <xf numFmtId="0" fontId="39" fillId="0" borderId="24" xfId="0" applyFont="1" applyFill="1" applyBorder="1" applyAlignment="1">
      <alignment horizontal="center" vertical="center" textRotation="90" wrapText="1"/>
    </xf>
    <xf numFmtId="0" fontId="39" fillId="0" borderId="8" xfId="0" applyFont="1" applyFill="1" applyBorder="1" applyAlignment="1">
      <alignment horizontal="center" vertical="center" textRotation="90" wrapText="1"/>
    </xf>
    <xf numFmtId="0" fontId="39" fillId="0" borderId="0" xfId="0" applyFont="1" applyFill="1" applyBorder="1" applyAlignment="1">
      <alignment horizontal="center" vertical="center" textRotation="90" wrapText="1"/>
    </xf>
    <xf numFmtId="0" fontId="39" fillId="0" borderId="9" xfId="0" applyFont="1" applyFill="1" applyBorder="1" applyAlignment="1">
      <alignment horizontal="center" vertical="center" textRotation="90" wrapText="1"/>
    </xf>
    <xf numFmtId="0" fontId="39" fillId="0" borderId="10" xfId="0" applyFont="1" applyFill="1" applyBorder="1" applyAlignment="1">
      <alignment horizontal="center" vertical="center" textRotation="90" wrapText="1"/>
    </xf>
    <xf numFmtId="0" fontId="39" fillId="0" borderId="1" xfId="0" applyFont="1" applyFill="1" applyBorder="1" applyAlignment="1">
      <alignment horizontal="center" vertical="center" textRotation="90" wrapText="1"/>
    </xf>
    <xf numFmtId="0" fontId="39" fillId="0" borderId="11" xfId="0" applyFont="1" applyFill="1" applyBorder="1" applyAlignment="1">
      <alignment horizontal="center" vertical="center" textRotation="90" wrapText="1"/>
    </xf>
    <xf numFmtId="0" fontId="40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textRotation="90" wrapText="1"/>
    </xf>
    <xf numFmtId="0" fontId="39" fillId="0" borderId="10" xfId="0" applyFont="1" applyFill="1" applyBorder="1" applyAlignment="1">
      <alignment horizontal="center" textRotation="90" wrapText="1"/>
    </xf>
    <xf numFmtId="0" fontId="38" fillId="0" borderId="33" xfId="0" applyFont="1" applyFill="1" applyBorder="1" applyAlignment="1">
      <alignment horizontal="center" vertical="center" textRotation="90" wrapText="1"/>
    </xf>
    <xf numFmtId="0" fontId="39" fillId="0" borderId="18" xfId="0" applyFont="1" applyFill="1" applyBorder="1" applyAlignment="1">
      <alignment horizontal="center" textRotation="90" wrapText="1"/>
    </xf>
    <xf numFmtId="0" fontId="39" fillId="0" borderId="38" xfId="0" applyFont="1" applyFill="1" applyBorder="1" applyAlignment="1">
      <alignment horizontal="center" textRotation="90" wrapText="1"/>
    </xf>
    <xf numFmtId="0" fontId="8" fillId="0" borderId="12" xfId="0" applyNumberFormat="1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49" fontId="11" fillId="0" borderId="12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horizontal="left" vertical="top" wrapText="1"/>
    </xf>
    <xf numFmtId="2" fontId="10" fillId="0" borderId="12" xfId="0" applyNumberFormat="1" applyFont="1" applyFill="1" applyBorder="1" applyAlignment="1">
      <alignment horizontal="center" vertical="center" shrinkToFit="1"/>
    </xf>
    <xf numFmtId="2" fontId="10" fillId="0" borderId="13" xfId="0" applyNumberFormat="1" applyFont="1" applyFill="1" applyBorder="1" applyAlignment="1">
      <alignment horizontal="center" vertical="center" shrinkToFit="1"/>
    </xf>
    <xf numFmtId="2" fontId="10" fillId="0" borderId="33" xfId="0" applyNumberFormat="1" applyFont="1" applyFill="1" applyBorder="1" applyAlignment="1">
      <alignment horizontal="center" vertical="center" shrinkToFit="1"/>
    </xf>
    <xf numFmtId="2" fontId="10" fillId="0" borderId="18" xfId="0" applyNumberFormat="1" applyFont="1" applyFill="1" applyBorder="1" applyAlignment="1">
      <alignment horizontal="center" vertical="center" shrinkToFit="1"/>
    </xf>
    <xf numFmtId="49" fontId="12" fillId="0" borderId="22" xfId="0" applyNumberFormat="1" applyFont="1" applyFill="1" applyBorder="1" applyAlignment="1">
      <alignment horizontal="left" vertical="top" wrapText="1"/>
    </xf>
    <xf numFmtId="49" fontId="12" fillId="0" borderId="44" xfId="0" applyNumberFormat="1" applyFont="1" applyFill="1" applyBorder="1" applyAlignment="1">
      <alignment horizontal="left" vertical="top" wrapText="1"/>
    </xf>
    <xf numFmtId="49" fontId="6" fillId="0" borderId="4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33" fillId="0" borderId="12" xfId="0" applyNumberFormat="1" applyFont="1" applyFill="1" applyBorder="1" applyAlignment="1">
      <alignment horizontal="left" vertical="top" wrapText="1"/>
    </xf>
    <xf numFmtId="49" fontId="33" fillId="0" borderId="13" xfId="0" applyNumberFormat="1" applyFont="1" applyFill="1" applyBorder="1" applyAlignment="1">
      <alignment horizontal="left" vertical="top" wrapText="1"/>
    </xf>
    <xf numFmtId="2" fontId="6" fillId="0" borderId="12" xfId="0" applyNumberFormat="1" applyFont="1" applyFill="1" applyBorder="1" applyAlignment="1">
      <alignment horizontal="center" vertical="center" shrinkToFit="1"/>
    </xf>
    <xf numFmtId="2" fontId="6" fillId="0" borderId="13" xfId="0" applyNumberFormat="1" applyFont="1" applyFill="1" applyBorder="1" applyAlignment="1">
      <alignment horizontal="center" vertical="center" shrinkToFit="1"/>
    </xf>
    <xf numFmtId="2" fontId="6" fillId="0" borderId="33" xfId="0" applyNumberFormat="1" applyFont="1" applyFill="1" applyBorder="1" applyAlignment="1">
      <alignment horizontal="center" vertical="center" shrinkToFit="1"/>
    </xf>
    <xf numFmtId="2" fontId="6" fillId="0" borderId="18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2" fontId="30" fillId="0" borderId="12" xfId="0" applyNumberFormat="1" applyFont="1" applyFill="1" applyBorder="1" applyAlignment="1">
      <alignment horizontal="center" vertical="center" shrinkToFit="1"/>
    </xf>
    <xf numFmtId="2" fontId="30" fillId="0" borderId="13" xfId="0" applyNumberFormat="1" applyFont="1" applyFill="1" applyBorder="1" applyAlignment="1">
      <alignment horizontal="center" vertical="center" shrinkToFit="1"/>
    </xf>
    <xf numFmtId="2" fontId="30" fillId="0" borderId="33" xfId="0" applyNumberFormat="1" applyFont="1" applyFill="1" applyBorder="1" applyAlignment="1">
      <alignment horizontal="center" vertical="center" shrinkToFit="1"/>
    </xf>
    <xf numFmtId="2" fontId="30" fillId="0" borderId="18" xfId="0" applyNumberFormat="1" applyFont="1" applyFill="1" applyBorder="1" applyAlignment="1">
      <alignment horizontal="center" vertical="center" shrinkToFit="1"/>
    </xf>
    <xf numFmtId="49" fontId="31" fillId="0" borderId="22" xfId="0" applyNumberFormat="1" applyFont="1" applyFill="1" applyBorder="1" applyAlignment="1">
      <alignment horizontal="left" vertical="top" wrapText="1"/>
    </xf>
    <xf numFmtId="49" fontId="31" fillId="0" borderId="44" xfId="0" applyNumberFormat="1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49" fontId="30" fillId="0" borderId="4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6">
    <cellStyle name="Normal 2" xfId="1"/>
    <cellStyle name="Normal 2 2" xfId="2"/>
    <cellStyle name="Normal 2 2 2" xfId="5"/>
    <cellStyle name="Normal 3" xfId="3"/>
    <cellStyle name="Normal_Artchut-2_plotina 2" xf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5"/>
  <sheetViews>
    <sheetView topLeftCell="A69" workbookViewId="0">
      <selection activeCell="X74" sqref="X74"/>
    </sheetView>
  </sheetViews>
  <sheetFormatPr defaultColWidth="9.140625" defaultRowHeight="15" x14ac:dyDescent="0.2"/>
  <cols>
    <col min="1" max="1" width="4.85546875" style="67" customWidth="1"/>
    <col min="2" max="2" width="10.5703125" style="3" customWidth="1"/>
    <col min="3" max="3" width="22.42578125" style="68" customWidth="1"/>
    <col min="4" max="4" width="6.7109375" style="4" customWidth="1"/>
    <col min="5" max="5" width="6.42578125" style="23" customWidth="1"/>
    <col min="6" max="6" width="0.28515625" style="5" hidden="1" customWidth="1"/>
    <col min="7" max="7" width="5.85546875" style="6" hidden="1" customWidth="1"/>
    <col min="8" max="9" width="0.7109375" style="5" hidden="1" customWidth="1"/>
    <col min="10" max="10" width="5.85546875" style="6" hidden="1" customWidth="1"/>
    <col min="11" max="11" width="0.7109375" style="5" hidden="1" customWidth="1"/>
    <col min="12" max="12" width="21" style="20" hidden="1" customWidth="1"/>
    <col min="13" max="13" width="6.5703125" style="21" hidden="1" customWidth="1"/>
    <col min="14" max="14" width="6.5703125" style="22" hidden="1" customWidth="1"/>
    <col min="15" max="15" width="7.5703125" style="23" hidden="1" customWidth="1"/>
    <col min="16" max="16" width="6.5703125" style="5" hidden="1" customWidth="1"/>
    <col min="17" max="17" width="6.5703125" style="6" hidden="1" customWidth="1"/>
    <col min="18" max="19" width="6.5703125" style="23" hidden="1" customWidth="1"/>
    <col min="20" max="20" width="10.140625" style="69" hidden="1" customWidth="1"/>
    <col min="21" max="21" width="2.5703125" style="2" hidden="1" customWidth="1"/>
    <col min="22" max="22" width="6.5703125" style="23" customWidth="1"/>
    <col min="23" max="23" width="10.140625" style="69" customWidth="1"/>
    <col min="24" max="24" width="9.85546875" style="2" customWidth="1"/>
    <col min="25" max="16384" width="9.140625" style="2"/>
  </cols>
  <sheetData>
    <row r="1" spans="1:34" s="33" customFormat="1" ht="12.75" hidden="1" x14ac:dyDescent="0.2">
      <c r="A1" s="26"/>
      <c r="B1" s="27"/>
      <c r="C1" s="28"/>
      <c r="D1" s="28"/>
      <c r="E1" s="29"/>
      <c r="F1" s="29"/>
      <c r="G1" s="30"/>
      <c r="H1" s="30"/>
      <c r="I1" s="30"/>
      <c r="J1" s="30"/>
      <c r="K1" s="30"/>
      <c r="L1" s="29"/>
      <c r="M1" s="30"/>
      <c r="N1" s="28"/>
      <c r="O1" s="31"/>
      <c r="P1" s="29"/>
      <c r="Q1" s="30"/>
      <c r="R1" s="32"/>
      <c r="S1" s="30"/>
      <c r="T1" s="28"/>
      <c r="V1" s="30"/>
      <c r="W1" s="28"/>
    </row>
    <row r="2" spans="1:34" s="33" customFormat="1" ht="14.25" hidden="1" x14ac:dyDescent="0.2">
      <c r="A2" s="404" t="s">
        <v>28</v>
      </c>
      <c r="B2" s="404"/>
      <c r="C2" s="404"/>
      <c r="D2" s="201"/>
      <c r="E2" s="34"/>
      <c r="F2" s="35"/>
      <c r="G2" s="35"/>
      <c r="H2" s="35"/>
      <c r="I2" s="35"/>
      <c r="J2" s="35"/>
      <c r="K2" s="35"/>
      <c r="L2" s="35"/>
      <c r="M2" s="35"/>
      <c r="N2" s="35"/>
      <c r="O2" s="36"/>
      <c r="P2" s="36"/>
      <c r="Q2" s="36"/>
      <c r="R2" s="35"/>
      <c r="S2" s="35"/>
      <c r="T2" s="28"/>
      <c r="V2" s="35"/>
      <c r="W2" s="28"/>
    </row>
    <row r="3" spans="1:34" s="33" customFormat="1" ht="14.25" hidden="1" x14ac:dyDescent="0.2">
      <c r="A3" s="404"/>
      <c r="B3" s="404"/>
      <c r="C3" s="404"/>
      <c r="D3" s="201"/>
      <c r="E3" s="37"/>
      <c r="F3" s="38"/>
      <c r="G3" s="38"/>
      <c r="H3" s="38"/>
      <c r="I3" s="38"/>
      <c r="J3" s="38"/>
      <c r="K3" s="38"/>
      <c r="L3" s="38"/>
      <c r="M3" s="38"/>
      <c r="N3" s="39"/>
      <c r="O3" s="39"/>
      <c r="P3" s="39"/>
      <c r="Q3" s="39"/>
      <c r="R3" s="39"/>
      <c r="S3" s="39"/>
      <c r="T3" s="28"/>
      <c r="V3" s="39"/>
      <c r="W3" s="28"/>
    </row>
    <row r="4" spans="1:34" s="33" customFormat="1" ht="12.75" hidden="1" x14ac:dyDescent="0.2"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28"/>
      <c r="V4" s="40"/>
      <c r="W4" s="28"/>
    </row>
    <row r="5" spans="1:34" s="33" customFormat="1" ht="12.75" hidden="1" x14ac:dyDescent="0.2">
      <c r="A5" s="41"/>
      <c r="B5" s="41"/>
      <c r="C5" s="41"/>
      <c r="D5" s="41"/>
      <c r="E5" s="41"/>
      <c r="F5" s="41"/>
      <c r="L5" s="41"/>
      <c r="N5" s="28"/>
      <c r="O5" s="31"/>
      <c r="R5" s="201" t="s">
        <v>27</v>
      </c>
    </row>
    <row r="6" spans="1:34" s="33" customFormat="1" ht="12.75" hidden="1" x14ac:dyDescent="0.2"/>
    <row r="7" spans="1:34" s="33" customFormat="1" ht="12.75" hidden="1" x14ac:dyDescent="0.2"/>
    <row r="8" spans="1:34" s="42" customFormat="1" x14ac:dyDescent="0.2">
      <c r="C8" s="238"/>
      <c r="D8" s="238"/>
      <c r="E8" s="239"/>
      <c r="F8" s="239"/>
      <c r="G8" s="240"/>
      <c r="H8" s="240"/>
      <c r="I8" s="240"/>
      <c r="J8" s="240"/>
      <c r="K8" s="240"/>
      <c r="L8" s="240"/>
      <c r="M8" s="241"/>
      <c r="N8" s="242"/>
      <c r="O8" s="242"/>
      <c r="P8" s="238"/>
      <c r="Q8" s="238"/>
      <c r="R8" s="238"/>
      <c r="S8" s="238"/>
      <c r="T8" s="238"/>
      <c r="U8" s="238"/>
      <c r="V8" s="238"/>
      <c r="W8" s="238"/>
      <c r="X8" s="238"/>
    </row>
    <row r="9" spans="1:34" s="43" customFormat="1" ht="12.75" x14ac:dyDescent="0.2"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</row>
    <row r="10" spans="1:34" s="43" customFormat="1" ht="61.5" customHeight="1" x14ac:dyDescent="0.2">
      <c r="A10" s="408" t="s">
        <v>88</v>
      </c>
      <c r="B10" s="408"/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243"/>
      <c r="AA10" s="299"/>
      <c r="AB10" s="299"/>
      <c r="AC10" s="299"/>
      <c r="AD10" s="299"/>
      <c r="AE10" s="299"/>
      <c r="AF10" s="299"/>
      <c r="AG10" s="299"/>
      <c r="AH10" s="299"/>
    </row>
    <row r="11" spans="1:34" s="43" customFormat="1" ht="12.75" customHeight="1" x14ac:dyDescent="0.2">
      <c r="C11" s="243"/>
      <c r="D11" s="243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380"/>
      <c r="P11" s="380"/>
      <c r="Q11" s="380"/>
      <c r="R11" s="380"/>
      <c r="S11" s="243"/>
      <c r="T11" s="243"/>
      <c r="U11" s="243"/>
      <c r="V11" s="243"/>
      <c r="W11" s="243"/>
      <c r="X11" s="243"/>
    </row>
    <row r="12" spans="1:34" s="43" customFormat="1" ht="30.75" customHeight="1" x14ac:dyDescent="0.2">
      <c r="A12" s="313" t="s">
        <v>61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</row>
    <row r="13" spans="1:34" s="43" customFormat="1" ht="2.25" hidden="1" customHeight="1" x14ac:dyDescent="0.2"/>
    <row r="14" spans="1:34" s="43" customFormat="1" ht="12.75" hidden="1" x14ac:dyDescent="0.2">
      <c r="C14" s="44"/>
      <c r="D14" s="44"/>
      <c r="E14" s="45"/>
      <c r="R14" s="46"/>
    </row>
    <row r="15" spans="1:34" s="43" customFormat="1" ht="12.75" hidden="1" x14ac:dyDescent="0.2">
      <c r="A15" s="406" t="s">
        <v>1</v>
      </c>
      <c r="B15" s="406"/>
      <c r="O15" s="201" t="s">
        <v>4</v>
      </c>
      <c r="P15" s="407" t="e">
        <f>#REF!</f>
        <v>#REF!</v>
      </c>
      <c r="Q15" s="397"/>
      <c r="R15" s="397"/>
      <c r="S15" s="47" t="s">
        <v>7</v>
      </c>
      <c r="V15" s="47" t="s">
        <v>7</v>
      </c>
    </row>
    <row r="16" spans="1:34" s="43" customFormat="1" hidden="1" x14ac:dyDescent="0.2">
      <c r="A16" s="203"/>
      <c r="B16" s="203"/>
      <c r="C16" s="48"/>
      <c r="D16" s="48"/>
      <c r="E16" s="395"/>
      <c r="F16" s="395"/>
      <c r="G16" s="395"/>
      <c r="N16" s="49"/>
      <c r="P16" s="50"/>
      <c r="Q16" s="51"/>
      <c r="R16" s="51"/>
      <c r="T16" s="47"/>
      <c r="W16" s="47"/>
    </row>
    <row r="17" spans="1:24" s="43" customFormat="1" ht="12.75" hidden="1" x14ac:dyDescent="0.2">
      <c r="A17" s="203" t="s">
        <v>2</v>
      </c>
      <c r="B17" s="203"/>
      <c r="C17" s="203"/>
      <c r="D17" s="396">
        <v>203132</v>
      </c>
      <c r="E17" s="397"/>
      <c r="F17" s="397"/>
      <c r="G17" s="202" t="s">
        <v>3</v>
      </c>
      <c r="J17" s="202"/>
      <c r="K17" s="202"/>
      <c r="L17" s="202"/>
      <c r="M17" s="52" t="s">
        <v>33</v>
      </c>
      <c r="N17" s="398">
        <f>1.02*1.05*1.0615</f>
        <v>1.1368665000000002</v>
      </c>
      <c r="O17" s="399"/>
      <c r="P17" s="399"/>
      <c r="R17" s="46"/>
    </row>
    <row r="18" spans="1:24" s="43" customFormat="1" ht="12.75" hidden="1" x14ac:dyDescent="0.2">
      <c r="A18" s="203"/>
      <c r="B18" s="203"/>
      <c r="C18" s="203"/>
      <c r="D18" s="203"/>
      <c r="E18" s="53"/>
      <c r="F18" s="53"/>
      <c r="G18" s="202"/>
      <c r="J18" s="202"/>
      <c r="K18" s="202"/>
      <c r="L18" s="202"/>
      <c r="R18" s="46"/>
      <c r="V18" s="246">
        <v>1.3218731360010001</v>
      </c>
      <c r="X18" s="225"/>
    </row>
    <row r="19" spans="1:24" s="43" customFormat="1" ht="12.75" hidden="1" x14ac:dyDescent="0.2">
      <c r="A19" s="203" t="s">
        <v>21</v>
      </c>
      <c r="B19" s="54"/>
      <c r="C19" s="54"/>
      <c r="D19" s="54"/>
      <c r="E19" s="54"/>
      <c r="F19" s="203"/>
      <c r="G19" s="201" t="s">
        <v>22</v>
      </c>
      <c r="H19" s="203"/>
      <c r="I19" s="55"/>
      <c r="J19" s="400">
        <v>1876.51</v>
      </c>
      <c r="K19" s="401"/>
      <c r="L19" s="401"/>
      <c r="M19" s="56"/>
      <c r="N19" s="201"/>
      <c r="O19" s="201"/>
      <c r="P19" s="201" t="s">
        <v>23</v>
      </c>
      <c r="Q19" s="400">
        <v>3045.88</v>
      </c>
      <c r="R19" s="401"/>
      <c r="S19" s="401"/>
      <c r="T19" s="55"/>
      <c r="W19" s="55"/>
    </row>
    <row r="20" spans="1:24" s="33" customFormat="1" ht="12.75" hidden="1" x14ac:dyDescent="0.2">
      <c r="R20" s="57"/>
    </row>
    <row r="21" spans="1:24" s="58" customFormat="1" ht="18" customHeight="1" x14ac:dyDescent="0.15">
      <c r="A21" s="402" t="s">
        <v>16</v>
      </c>
      <c r="B21" s="403" t="s">
        <v>5</v>
      </c>
      <c r="C21" s="402" t="s">
        <v>6</v>
      </c>
      <c r="D21" s="359" t="s">
        <v>8</v>
      </c>
      <c r="E21" s="359" t="s">
        <v>9</v>
      </c>
      <c r="F21" s="388" t="s">
        <v>17</v>
      </c>
      <c r="G21" s="389"/>
      <c r="H21" s="389"/>
      <c r="I21" s="388" t="s">
        <v>19</v>
      </c>
      <c r="J21" s="390"/>
      <c r="K21" s="391"/>
      <c r="L21" s="392" t="s">
        <v>11</v>
      </c>
      <c r="M21" s="393"/>
      <c r="N21" s="393"/>
      <c r="O21" s="393"/>
      <c r="P21" s="393"/>
      <c r="Q21" s="393"/>
      <c r="R21" s="388" t="s">
        <v>18</v>
      </c>
      <c r="S21" s="359" t="s">
        <v>12</v>
      </c>
      <c r="T21" s="394" t="s">
        <v>13</v>
      </c>
      <c r="U21" s="247"/>
      <c r="V21" s="359" t="s">
        <v>12</v>
      </c>
      <c r="W21" s="359" t="s">
        <v>13</v>
      </c>
    </row>
    <row r="22" spans="1:24" s="58" customFormat="1" ht="22.5" customHeight="1" x14ac:dyDescent="0.15">
      <c r="A22" s="322"/>
      <c r="B22" s="319"/>
      <c r="C22" s="322"/>
      <c r="D22" s="325"/>
      <c r="E22" s="325"/>
      <c r="F22" s="329"/>
      <c r="G22" s="330"/>
      <c r="H22" s="330"/>
      <c r="I22" s="364"/>
      <c r="J22" s="365"/>
      <c r="K22" s="366"/>
      <c r="L22" s="379" t="s">
        <v>10</v>
      </c>
      <c r="M22" s="382" t="s">
        <v>8</v>
      </c>
      <c r="N22" s="359" t="s">
        <v>20</v>
      </c>
      <c r="O22" s="359" t="s">
        <v>14</v>
      </c>
      <c r="P22" s="359" t="s">
        <v>15</v>
      </c>
      <c r="Q22" s="359" t="s">
        <v>34</v>
      </c>
      <c r="R22" s="372"/>
      <c r="S22" s="374"/>
      <c r="T22" s="377"/>
      <c r="U22" s="248"/>
      <c r="V22" s="374"/>
      <c r="W22" s="374"/>
    </row>
    <row r="23" spans="1:24" s="58" customFormat="1" ht="22.5" customHeight="1" x14ac:dyDescent="0.15">
      <c r="A23" s="322"/>
      <c r="B23" s="319"/>
      <c r="C23" s="322"/>
      <c r="D23" s="325"/>
      <c r="E23" s="325"/>
      <c r="F23" s="329"/>
      <c r="G23" s="330"/>
      <c r="H23" s="330"/>
      <c r="I23" s="364"/>
      <c r="J23" s="365"/>
      <c r="K23" s="366"/>
      <c r="L23" s="380"/>
      <c r="M23" s="383"/>
      <c r="N23" s="374"/>
      <c r="O23" s="374"/>
      <c r="P23" s="384"/>
      <c r="Q23" s="360"/>
      <c r="R23" s="372"/>
      <c r="S23" s="374"/>
      <c r="T23" s="377"/>
      <c r="U23" s="248"/>
      <c r="V23" s="374"/>
      <c r="W23" s="374"/>
    </row>
    <row r="24" spans="1:24" s="58" customFormat="1" ht="22.5" customHeight="1" x14ac:dyDescent="0.15">
      <c r="A24" s="322"/>
      <c r="B24" s="319"/>
      <c r="C24" s="322"/>
      <c r="D24" s="325"/>
      <c r="E24" s="325"/>
      <c r="F24" s="329"/>
      <c r="G24" s="330"/>
      <c r="H24" s="330"/>
      <c r="I24" s="364"/>
      <c r="J24" s="365"/>
      <c r="K24" s="366"/>
      <c r="L24" s="380"/>
      <c r="M24" s="383"/>
      <c r="N24" s="374"/>
      <c r="O24" s="374"/>
      <c r="P24" s="384"/>
      <c r="Q24" s="360"/>
      <c r="R24" s="372"/>
      <c r="S24" s="374"/>
      <c r="T24" s="377"/>
      <c r="U24" s="248"/>
      <c r="V24" s="374"/>
      <c r="W24" s="374"/>
    </row>
    <row r="25" spans="1:24" s="58" customFormat="1" ht="22.5" customHeight="1" x14ac:dyDescent="0.15">
      <c r="A25" s="323"/>
      <c r="B25" s="320"/>
      <c r="C25" s="323"/>
      <c r="D25" s="326"/>
      <c r="E25" s="326"/>
      <c r="F25" s="331"/>
      <c r="G25" s="332"/>
      <c r="H25" s="332"/>
      <c r="I25" s="367"/>
      <c r="J25" s="368"/>
      <c r="K25" s="369"/>
      <c r="L25" s="381"/>
      <c r="M25" s="383"/>
      <c r="N25" s="375"/>
      <c r="O25" s="375"/>
      <c r="P25" s="385"/>
      <c r="Q25" s="361"/>
      <c r="R25" s="373"/>
      <c r="S25" s="375"/>
      <c r="T25" s="378"/>
      <c r="U25" s="248"/>
      <c r="V25" s="375"/>
      <c r="W25" s="375"/>
    </row>
    <row r="26" spans="1:24" ht="28.9" customHeight="1" x14ac:dyDescent="0.2">
      <c r="A26" s="315" t="s">
        <v>56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7"/>
    </row>
    <row r="27" spans="1:24" s="3" customFormat="1" ht="46.9" customHeight="1" x14ac:dyDescent="0.2">
      <c r="A27" s="250">
        <v>1</v>
      </c>
      <c r="B27" s="193" t="s">
        <v>37</v>
      </c>
      <c r="C27" s="306" t="s">
        <v>38</v>
      </c>
      <c r="D27" s="124" t="s">
        <v>32</v>
      </c>
      <c r="E27" s="125">
        <v>0.86299999999999999</v>
      </c>
      <c r="F27" s="126"/>
      <c r="G27" s="127">
        <v>5.92</v>
      </c>
      <c r="H27" s="126"/>
      <c r="I27" s="128"/>
      <c r="J27" s="127">
        <v>187.67</v>
      </c>
      <c r="K27" s="129"/>
      <c r="L27" s="130"/>
      <c r="M27" s="131"/>
      <c r="N27" s="132"/>
      <c r="O27" s="132"/>
      <c r="P27" s="126"/>
      <c r="Q27" s="133"/>
      <c r="R27" s="134" t="e">
        <f>#REF!+#REF!</f>
        <v>#REF!</v>
      </c>
      <c r="S27" s="307" t="e">
        <f>R27+#REF!</f>
        <v>#REF!</v>
      </c>
      <c r="T27" s="305" t="e">
        <f>E27*S27</f>
        <v>#REF!</v>
      </c>
      <c r="V27" s="217"/>
      <c r="W27" s="217"/>
    </row>
    <row r="28" spans="1:24" s="3" customFormat="1" ht="52.9" customHeight="1" x14ac:dyDescent="0.2">
      <c r="A28" s="250">
        <f>A27+1</f>
        <v>2</v>
      </c>
      <c r="B28" s="193" t="s">
        <v>35</v>
      </c>
      <c r="C28" s="306" t="s">
        <v>50</v>
      </c>
      <c r="D28" s="124" t="s">
        <v>25</v>
      </c>
      <c r="E28" s="293">
        <f>E27*1000*1.85</f>
        <v>1596.5500000000002</v>
      </c>
      <c r="F28" s="126"/>
      <c r="G28" s="127"/>
      <c r="H28" s="126"/>
      <c r="I28" s="128"/>
      <c r="J28" s="127"/>
      <c r="K28" s="129"/>
      <c r="L28" s="130"/>
      <c r="M28" s="131"/>
      <c r="N28" s="132"/>
      <c r="O28" s="132"/>
      <c r="P28" s="126"/>
      <c r="Q28" s="133"/>
      <c r="R28" s="134">
        <f>0.2+9*0.05</f>
        <v>0.65</v>
      </c>
      <c r="S28" s="307" t="e">
        <f>R28+#REF!</f>
        <v>#REF!</v>
      </c>
      <c r="T28" s="305" t="e">
        <f>E28*S28</f>
        <v>#REF!</v>
      </c>
      <c r="V28" s="217"/>
      <c r="W28" s="217"/>
    </row>
    <row r="29" spans="1:24" s="106" customFormat="1" ht="35.450000000000003" customHeight="1" x14ac:dyDescent="0.2">
      <c r="A29" s="252">
        <f>A28+1</f>
        <v>3</v>
      </c>
      <c r="B29" s="215" t="s">
        <v>39</v>
      </c>
      <c r="C29" s="302" t="s">
        <v>40</v>
      </c>
      <c r="D29" s="70" t="s">
        <v>24</v>
      </c>
      <c r="E29" s="295">
        <f>2980/100</f>
        <v>29.8</v>
      </c>
      <c r="F29" s="71"/>
      <c r="G29" s="72"/>
      <c r="H29" s="71"/>
      <c r="I29" s="73"/>
      <c r="J29" s="72">
        <v>0.45</v>
      </c>
      <c r="K29" s="74"/>
      <c r="L29" s="75"/>
      <c r="M29" s="76"/>
      <c r="N29" s="77"/>
      <c r="O29" s="77"/>
      <c r="P29" s="71"/>
      <c r="Q29" s="78"/>
      <c r="R29" s="79" t="e">
        <f>#REF!+#REF!</f>
        <v>#REF!</v>
      </c>
      <c r="S29" s="303" t="e">
        <f>R29+#REF!</f>
        <v>#REF!</v>
      </c>
      <c r="T29" s="304" t="e">
        <f>E29*S29</f>
        <v>#REF!</v>
      </c>
      <c r="V29" s="217"/>
      <c r="W29" s="217"/>
    </row>
    <row r="30" spans="1:24" ht="18" customHeight="1" x14ac:dyDescent="0.2">
      <c r="A30" s="254"/>
      <c r="B30" s="7"/>
      <c r="C30" s="8" t="s">
        <v>26</v>
      </c>
      <c r="D30" s="9"/>
      <c r="E30" s="10"/>
      <c r="F30" s="11"/>
      <c r="G30" s="12"/>
      <c r="H30" s="11"/>
      <c r="I30" s="13"/>
      <c r="J30" s="12"/>
      <c r="K30" s="14"/>
      <c r="L30" s="15"/>
      <c r="M30" s="16"/>
      <c r="N30" s="17"/>
      <c r="O30" s="18"/>
      <c r="P30" s="11"/>
      <c r="Q30" s="12"/>
      <c r="R30" s="18"/>
      <c r="S30" s="18"/>
      <c r="T30" s="19" t="e">
        <f>SUM(T27:T29)</f>
        <v>#REF!</v>
      </c>
      <c r="U30" s="3"/>
      <c r="V30" s="18"/>
      <c r="W30" s="255"/>
    </row>
    <row r="31" spans="1:24" ht="12.75" customHeight="1" x14ac:dyDescent="0.2">
      <c r="A31" s="315" t="s">
        <v>57</v>
      </c>
      <c r="B31" s="316"/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7"/>
    </row>
    <row r="32" spans="1:24" ht="3.75" customHeight="1" x14ac:dyDescent="0.2">
      <c r="A32" s="315"/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7"/>
    </row>
    <row r="33" spans="1:25" ht="3.75" customHeight="1" x14ac:dyDescent="0.2">
      <c r="A33" s="315"/>
      <c r="B33" s="316"/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7"/>
    </row>
    <row r="34" spans="1:25" s="80" customFormat="1" ht="37.9" customHeight="1" x14ac:dyDescent="0.2">
      <c r="A34" s="252">
        <f>A29+1</f>
        <v>4</v>
      </c>
      <c r="B34" s="116" t="s">
        <v>44</v>
      </c>
      <c r="C34" s="302" t="s">
        <v>51</v>
      </c>
      <c r="D34" s="70" t="s">
        <v>30</v>
      </c>
      <c r="E34" s="295">
        <v>288.67</v>
      </c>
      <c r="F34" s="71"/>
      <c r="G34" s="72">
        <v>7.0000000000000007E-2</v>
      </c>
      <c r="H34" s="71"/>
      <c r="I34" s="73"/>
      <c r="J34" s="72">
        <v>0.21</v>
      </c>
      <c r="K34" s="74"/>
      <c r="L34" s="75"/>
      <c r="M34" s="76"/>
      <c r="N34" s="77"/>
      <c r="O34" s="117"/>
      <c r="P34" s="71"/>
      <c r="Q34" s="78"/>
      <c r="R34" s="79" t="e">
        <f>#REF!+#REF!</f>
        <v>#REF!</v>
      </c>
      <c r="S34" s="303" t="e">
        <f>R34+#REF!</f>
        <v>#REF!</v>
      </c>
      <c r="T34" s="304" t="e">
        <f>E34*S34</f>
        <v>#REF!</v>
      </c>
      <c r="U34" s="106"/>
      <c r="V34" s="217"/>
      <c r="W34" s="217"/>
    </row>
    <row r="35" spans="1:25" s="80" customFormat="1" ht="64.900000000000006" customHeight="1" x14ac:dyDescent="0.2">
      <c r="A35" s="258">
        <f>A34+1</f>
        <v>5</v>
      </c>
      <c r="B35" s="147" t="s">
        <v>49</v>
      </c>
      <c r="C35" s="302" t="s">
        <v>53</v>
      </c>
      <c r="D35" s="81" t="s">
        <v>41</v>
      </c>
      <c r="E35" s="296">
        <v>1920</v>
      </c>
      <c r="F35" s="82"/>
      <c r="G35" s="86">
        <v>0.56999999999999995</v>
      </c>
      <c r="H35" s="82"/>
      <c r="I35" s="83"/>
      <c r="J35" s="86">
        <v>0.09</v>
      </c>
      <c r="K35" s="84"/>
      <c r="L35" s="75"/>
      <c r="M35" s="76"/>
      <c r="N35" s="77"/>
      <c r="O35" s="117"/>
      <c r="P35" s="71"/>
      <c r="Q35" s="78"/>
      <c r="R35" s="79" t="e">
        <f>#REF!+#REF!</f>
        <v>#REF!</v>
      </c>
      <c r="S35" s="303" t="e">
        <f>R35+#REF!</f>
        <v>#REF!</v>
      </c>
      <c r="T35" s="304" t="e">
        <f>E35*S35</f>
        <v>#REF!</v>
      </c>
      <c r="U35" s="106"/>
      <c r="V35" s="217"/>
      <c r="W35" s="217"/>
    </row>
    <row r="36" spans="1:25" s="161" customFormat="1" ht="51.6" customHeight="1" x14ac:dyDescent="0.2">
      <c r="A36" s="259">
        <f>A35+1</f>
        <v>6</v>
      </c>
      <c r="B36" s="308" t="s">
        <v>43</v>
      </c>
      <c r="C36" s="309" t="s">
        <v>55</v>
      </c>
      <c r="D36" s="152" t="s">
        <v>30</v>
      </c>
      <c r="E36" s="297">
        <v>12.95</v>
      </c>
      <c r="F36" s="153"/>
      <c r="G36" s="154">
        <v>0.7</v>
      </c>
      <c r="H36" s="153"/>
      <c r="I36" s="155"/>
      <c r="J36" s="154">
        <v>0.28000000000000003</v>
      </c>
      <c r="K36" s="156"/>
      <c r="L36" s="189"/>
      <c r="M36" s="190"/>
      <c r="N36" s="157"/>
      <c r="O36" s="158"/>
      <c r="P36" s="153"/>
      <c r="Q36" s="159"/>
      <c r="R36" s="160" t="e">
        <f>#REF!+#REF!</f>
        <v>#REF!</v>
      </c>
      <c r="S36" s="310" t="e">
        <f>R36+#REF!</f>
        <v>#REF!</v>
      </c>
      <c r="T36" s="300" t="e">
        <f>E36*S36</f>
        <v>#REF!</v>
      </c>
      <c r="V36" s="217"/>
      <c r="W36" s="217"/>
    </row>
    <row r="37" spans="1:25" s="80" customFormat="1" ht="48" customHeight="1" x14ac:dyDescent="0.2">
      <c r="A37" s="252">
        <f>A36+1</f>
        <v>7</v>
      </c>
      <c r="B37" s="301" t="s">
        <v>59</v>
      </c>
      <c r="C37" s="302" t="s">
        <v>58</v>
      </c>
      <c r="D37" s="70" t="s">
        <v>42</v>
      </c>
      <c r="E37" s="295">
        <v>203.17</v>
      </c>
      <c r="F37" s="71"/>
      <c r="G37" s="72">
        <f>59.2/100</f>
        <v>0.59200000000000008</v>
      </c>
      <c r="H37" s="71"/>
      <c r="I37" s="73"/>
      <c r="J37" s="72">
        <f>0.71/100</f>
        <v>7.0999999999999995E-3</v>
      </c>
      <c r="K37" s="74"/>
      <c r="L37" s="75"/>
      <c r="M37" s="76"/>
      <c r="N37" s="77"/>
      <c r="O37" s="77"/>
      <c r="P37" s="71"/>
      <c r="Q37" s="78"/>
      <c r="R37" s="79" t="e">
        <f>#REF!+#REF!</f>
        <v>#REF!</v>
      </c>
      <c r="S37" s="303" t="e">
        <f>R37+#REF!</f>
        <v>#REF!</v>
      </c>
      <c r="T37" s="304" t="e">
        <f>E37*S37</f>
        <v>#REF!</v>
      </c>
      <c r="U37" s="106"/>
      <c r="V37" s="217"/>
      <c r="W37" s="217"/>
    </row>
    <row r="38" spans="1:25" ht="12" x14ac:dyDescent="0.2">
      <c r="A38" s="263"/>
      <c r="B38" s="7"/>
      <c r="C38" s="24"/>
      <c r="D38" s="9"/>
      <c r="E38" s="25"/>
      <c r="F38" s="11"/>
      <c r="G38" s="12"/>
      <c r="H38" s="11"/>
      <c r="I38" s="11"/>
      <c r="J38" s="12"/>
      <c r="K38" s="11"/>
      <c r="L38" s="15"/>
      <c r="M38" s="16"/>
      <c r="N38" s="17"/>
      <c r="O38" s="18"/>
      <c r="P38" s="11"/>
      <c r="Q38" s="12"/>
      <c r="R38" s="18"/>
      <c r="S38" s="18"/>
      <c r="T38" s="19"/>
      <c r="U38" s="3"/>
      <c r="V38" s="18"/>
      <c r="W38" s="255"/>
    </row>
    <row r="39" spans="1:25" ht="12" x14ac:dyDescent="0.2">
      <c r="A39" s="263"/>
      <c r="B39" s="7"/>
      <c r="C39" s="24" t="s">
        <v>26</v>
      </c>
      <c r="D39" s="9"/>
      <c r="E39" s="25"/>
      <c r="F39" s="11"/>
      <c r="G39" s="12"/>
      <c r="H39" s="11"/>
      <c r="I39" s="11"/>
      <c r="J39" s="12"/>
      <c r="K39" s="11"/>
      <c r="L39" s="15"/>
      <c r="M39" s="16"/>
      <c r="N39" s="17"/>
      <c r="O39" s="18"/>
      <c r="P39" s="11"/>
      <c r="Q39" s="12"/>
      <c r="R39" s="18"/>
      <c r="S39" s="18"/>
      <c r="T39" s="19" t="e">
        <f>#REF!+T30</f>
        <v>#REF!</v>
      </c>
      <c r="U39" s="3"/>
      <c r="V39" s="18"/>
      <c r="W39" s="255"/>
      <c r="X39" s="290">
        <v>13.42</v>
      </c>
      <c r="Y39" s="2" t="s">
        <v>63</v>
      </c>
    </row>
    <row r="40" spans="1:25" ht="0.75" customHeight="1" x14ac:dyDescent="0.2">
      <c r="A40" s="266"/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3"/>
      <c r="V40" s="243"/>
      <c r="W40" s="267"/>
    </row>
    <row r="41" spans="1:25" ht="12.75" hidden="1" x14ac:dyDescent="0.2">
      <c r="A41" s="266"/>
      <c r="B41" s="243"/>
      <c r="C41" s="244"/>
      <c r="D41" s="386" t="s">
        <v>36</v>
      </c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243"/>
      <c r="T41" s="243"/>
      <c r="U41" s="3"/>
      <c r="V41" s="243"/>
      <c r="W41" s="267"/>
    </row>
    <row r="42" spans="1:25" s="80" customFormat="1" ht="12.75" hidden="1" x14ac:dyDescent="0.2">
      <c r="A42" s="266"/>
      <c r="B42" s="243"/>
      <c r="C42" s="243"/>
      <c r="D42" s="243"/>
      <c r="E42" s="387" t="s">
        <v>0</v>
      </c>
      <c r="F42" s="387"/>
      <c r="G42" s="387"/>
      <c r="H42" s="387"/>
      <c r="I42" s="387"/>
      <c r="J42" s="387"/>
      <c r="K42" s="387"/>
      <c r="L42" s="387"/>
      <c r="M42" s="387"/>
      <c r="N42" s="387"/>
      <c r="O42" s="379"/>
      <c r="P42" s="379"/>
      <c r="Q42" s="379"/>
      <c r="R42" s="379"/>
      <c r="S42" s="243"/>
      <c r="T42" s="243"/>
      <c r="U42" s="106"/>
      <c r="V42" s="243"/>
      <c r="W42" s="267"/>
    </row>
    <row r="43" spans="1:25" ht="40.5" customHeight="1" x14ac:dyDescent="0.2">
      <c r="A43" s="312" t="s">
        <v>62</v>
      </c>
      <c r="B43" s="313"/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4"/>
    </row>
    <row r="44" spans="1:25" ht="2.25" customHeight="1" x14ac:dyDescent="0.2">
      <c r="A44" s="266"/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3"/>
      <c r="V44" s="243"/>
      <c r="W44" s="267"/>
    </row>
    <row r="45" spans="1:25" ht="12.75" hidden="1" x14ac:dyDescent="0.2">
      <c r="A45" s="266"/>
      <c r="B45" s="243"/>
      <c r="C45" s="269"/>
      <c r="D45" s="269"/>
      <c r="E45" s="270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71"/>
      <c r="S45" s="243"/>
      <c r="T45" s="243"/>
      <c r="U45" s="3"/>
      <c r="V45" s="243"/>
      <c r="W45" s="267"/>
    </row>
    <row r="46" spans="1:25" ht="12.75" hidden="1" x14ac:dyDescent="0.2">
      <c r="A46" s="333" t="s">
        <v>1</v>
      </c>
      <c r="B46" s="334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4" t="s">
        <v>4</v>
      </c>
      <c r="P46" s="335" t="e">
        <f>T73</f>
        <v>#REF!</v>
      </c>
      <c r="Q46" s="336"/>
      <c r="R46" s="336"/>
      <c r="S46" s="272" t="s">
        <v>7</v>
      </c>
      <c r="T46" s="243"/>
      <c r="U46" s="3"/>
      <c r="V46" s="272" t="s">
        <v>7</v>
      </c>
      <c r="W46" s="267"/>
    </row>
    <row r="47" spans="1:25" hidden="1" x14ac:dyDescent="0.2">
      <c r="A47" s="273"/>
      <c r="B47" s="268"/>
      <c r="C47" s="274"/>
      <c r="D47" s="274"/>
      <c r="E47" s="337"/>
      <c r="F47" s="337"/>
      <c r="G47" s="337"/>
      <c r="H47" s="243"/>
      <c r="I47" s="243"/>
      <c r="J47" s="243"/>
      <c r="K47" s="243"/>
      <c r="L47" s="243"/>
      <c r="M47" s="243"/>
      <c r="N47" s="275"/>
      <c r="O47" s="243"/>
      <c r="P47" s="276"/>
      <c r="Q47" s="277"/>
      <c r="R47" s="277"/>
      <c r="S47" s="243"/>
      <c r="T47" s="272"/>
      <c r="U47" s="3"/>
      <c r="V47" s="243"/>
      <c r="W47" s="278"/>
    </row>
    <row r="48" spans="1:25" ht="12.75" hidden="1" x14ac:dyDescent="0.2">
      <c r="A48" s="273" t="s">
        <v>2</v>
      </c>
      <c r="B48" s="268"/>
      <c r="C48" s="268"/>
      <c r="D48" s="338">
        <v>203132</v>
      </c>
      <c r="E48" s="336"/>
      <c r="F48" s="336"/>
      <c r="G48" s="245" t="s">
        <v>3</v>
      </c>
      <c r="H48" s="243"/>
      <c r="I48" s="243"/>
      <c r="J48" s="245"/>
      <c r="K48" s="245"/>
      <c r="L48" s="245"/>
      <c r="M48" s="279" t="s">
        <v>33</v>
      </c>
      <c r="N48" s="339">
        <f>1.02*1.05*1.0615</f>
        <v>1.1368665000000002</v>
      </c>
      <c r="O48" s="340"/>
      <c r="P48" s="340"/>
      <c r="Q48" s="243"/>
      <c r="R48" s="271"/>
      <c r="S48" s="243"/>
      <c r="T48" s="243"/>
      <c r="U48" s="3"/>
      <c r="V48" s="243"/>
      <c r="W48" s="267"/>
    </row>
    <row r="49" spans="1:23" ht="12.75" hidden="1" x14ac:dyDescent="0.2">
      <c r="A49" s="273"/>
      <c r="B49" s="268"/>
      <c r="C49" s="268"/>
      <c r="D49" s="268"/>
      <c r="E49" s="280"/>
      <c r="F49" s="280"/>
      <c r="G49" s="245"/>
      <c r="H49" s="243"/>
      <c r="I49" s="243"/>
      <c r="J49" s="245"/>
      <c r="K49" s="245"/>
      <c r="L49" s="245"/>
      <c r="M49" s="243"/>
      <c r="N49" s="243"/>
      <c r="O49" s="243"/>
      <c r="P49" s="243"/>
      <c r="Q49" s="243"/>
      <c r="R49" s="271"/>
      <c r="S49" s="243"/>
      <c r="T49" s="243"/>
      <c r="U49" s="3"/>
      <c r="V49" s="243"/>
      <c r="W49" s="267"/>
    </row>
    <row r="50" spans="1:23" ht="12.75" hidden="1" x14ac:dyDescent="0.2">
      <c r="A50" s="273" t="s">
        <v>21</v>
      </c>
      <c r="B50" s="281"/>
      <c r="C50" s="281"/>
      <c r="D50" s="281"/>
      <c r="E50" s="281"/>
      <c r="F50" s="268"/>
      <c r="G50" s="244" t="s">
        <v>22</v>
      </c>
      <c r="H50" s="268"/>
      <c r="I50" s="282"/>
      <c r="J50" s="341">
        <v>1876.51</v>
      </c>
      <c r="K50" s="342"/>
      <c r="L50" s="342"/>
      <c r="M50" s="283"/>
      <c r="N50" s="244"/>
      <c r="O50" s="244"/>
      <c r="P50" s="244" t="s">
        <v>23</v>
      </c>
      <c r="Q50" s="341">
        <v>3045.88</v>
      </c>
      <c r="R50" s="342"/>
      <c r="S50" s="342"/>
      <c r="T50" s="282"/>
      <c r="U50" s="3"/>
      <c r="V50" s="3"/>
      <c r="W50" s="284"/>
    </row>
    <row r="51" spans="1:23" ht="12.75" hidden="1" x14ac:dyDescent="0.2">
      <c r="A51" s="285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286"/>
      <c r="S51" s="40"/>
      <c r="T51" s="40"/>
      <c r="U51" s="3"/>
      <c r="V51" s="40"/>
      <c r="W51" s="287"/>
    </row>
    <row r="52" spans="1:23" ht="13.5" hidden="1" customHeight="1" thickTop="1" x14ac:dyDescent="0.2">
      <c r="A52" s="321" t="s">
        <v>16</v>
      </c>
      <c r="B52" s="318" t="s">
        <v>5</v>
      </c>
      <c r="C52" s="321" t="s">
        <v>6</v>
      </c>
      <c r="D52" s="324" t="s">
        <v>8</v>
      </c>
      <c r="E52" s="324" t="s">
        <v>9</v>
      </c>
      <c r="F52" s="327" t="s">
        <v>17</v>
      </c>
      <c r="G52" s="328"/>
      <c r="H52" s="328"/>
      <c r="I52" s="327" t="s">
        <v>19</v>
      </c>
      <c r="J52" s="362"/>
      <c r="K52" s="363"/>
      <c r="L52" s="370" t="s">
        <v>11</v>
      </c>
      <c r="M52" s="371"/>
      <c r="N52" s="371"/>
      <c r="O52" s="371"/>
      <c r="P52" s="371"/>
      <c r="Q52" s="371"/>
      <c r="R52" s="327" t="s">
        <v>18</v>
      </c>
      <c r="S52" s="324" t="s">
        <v>12</v>
      </c>
      <c r="T52" s="376" t="s">
        <v>13</v>
      </c>
      <c r="U52" s="3"/>
      <c r="V52" s="222" t="s">
        <v>12</v>
      </c>
      <c r="W52" s="222" t="s">
        <v>13</v>
      </c>
    </row>
    <row r="53" spans="1:23" ht="12" hidden="1" x14ac:dyDescent="0.2">
      <c r="A53" s="322"/>
      <c r="B53" s="319"/>
      <c r="C53" s="322"/>
      <c r="D53" s="325"/>
      <c r="E53" s="325"/>
      <c r="F53" s="329"/>
      <c r="G53" s="330"/>
      <c r="H53" s="330"/>
      <c r="I53" s="364"/>
      <c r="J53" s="365"/>
      <c r="K53" s="366"/>
      <c r="L53" s="379" t="s">
        <v>10</v>
      </c>
      <c r="M53" s="382" t="s">
        <v>8</v>
      </c>
      <c r="N53" s="359" t="s">
        <v>20</v>
      </c>
      <c r="O53" s="359" t="s">
        <v>14</v>
      </c>
      <c r="P53" s="359" t="s">
        <v>15</v>
      </c>
      <c r="Q53" s="359" t="s">
        <v>34</v>
      </c>
      <c r="R53" s="372"/>
      <c r="S53" s="374"/>
      <c r="T53" s="377"/>
      <c r="U53" s="3"/>
      <c r="V53" s="223"/>
      <c r="W53" s="223"/>
    </row>
    <row r="54" spans="1:23" ht="12" hidden="1" x14ac:dyDescent="0.2">
      <c r="A54" s="322"/>
      <c r="B54" s="319"/>
      <c r="C54" s="322"/>
      <c r="D54" s="325"/>
      <c r="E54" s="325"/>
      <c r="F54" s="329"/>
      <c r="G54" s="330"/>
      <c r="H54" s="330"/>
      <c r="I54" s="364"/>
      <c r="J54" s="365"/>
      <c r="K54" s="366"/>
      <c r="L54" s="380"/>
      <c r="M54" s="383"/>
      <c r="N54" s="374"/>
      <c r="O54" s="374"/>
      <c r="P54" s="384"/>
      <c r="Q54" s="360"/>
      <c r="R54" s="372"/>
      <c r="S54" s="374"/>
      <c r="T54" s="377"/>
      <c r="U54" s="3"/>
      <c r="V54" s="223"/>
      <c r="W54" s="223"/>
    </row>
    <row r="55" spans="1:23" ht="12" hidden="1" x14ac:dyDescent="0.2">
      <c r="A55" s="322"/>
      <c r="B55" s="319"/>
      <c r="C55" s="322"/>
      <c r="D55" s="325"/>
      <c r="E55" s="325"/>
      <c r="F55" s="329"/>
      <c r="G55" s="330"/>
      <c r="H55" s="330"/>
      <c r="I55" s="364"/>
      <c r="J55" s="365"/>
      <c r="K55" s="366"/>
      <c r="L55" s="380"/>
      <c r="M55" s="383"/>
      <c r="N55" s="374"/>
      <c r="O55" s="374"/>
      <c r="P55" s="384"/>
      <c r="Q55" s="360"/>
      <c r="R55" s="372"/>
      <c r="S55" s="374"/>
      <c r="T55" s="377"/>
      <c r="U55" s="3"/>
      <c r="V55" s="223"/>
      <c r="W55" s="223"/>
    </row>
    <row r="56" spans="1:23" ht="12" hidden="1" x14ac:dyDescent="0.2">
      <c r="A56" s="323"/>
      <c r="B56" s="320"/>
      <c r="C56" s="323"/>
      <c r="D56" s="326"/>
      <c r="E56" s="326"/>
      <c r="F56" s="331"/>
      <c r="G56" s="332"/>
      <c r="H56" s="332"/>
      <c r="I56" s="367"/>
      <c r="J56" s="368"/>
      <c r="K56" s="369"/>
      <c r="L56" s="381"/>
      <c r="M56" s="383"/>
      <c r="N56" s="375"/>
      <c r="O56" s="375"/>
      <c r="P56" s="385"/>
      <c r="Q56" s="361"/>
      <c r="R56" s="373"/>
      <c r="S56" s="375"/>
      <c r="T56" s="378"/>
      <c r="U56" s="3"/>
      <c r="V56" s="224"/>
      <c r="W56" s="224"/>
    </row>
    <row r="57" spans="1:23" ht="11.45" customHeight="1" x14ac:dyDescent="0.2">
      <c r="A57" s="315" t="s">
        <v>56</v>
      </c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7"/>
    </row>
    <row r="58" spans="1:23" ht="11.45" customHeight="1" x14ac:dyDescent="0.2">
      <c r="A58" s="315"/>
      <c r="B58" s="316"/>
      <c r="C58" s="316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  <c r="T58" s="316"/>
      <c r="U58" s="316"/>
      <c r="V58" s="316"/>
      <c r="W58" s="317"/>
    </row>
    <row r="59" spans="1:23" ht="11.45" customHeight="1" x14ac:dyDescent="0.2">
      <c r="A59" s="315"/>
      <c r="B59" s="316"/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S59" s="316"/>
      <c r="T59" s="316"/>
      <c r="U59" s="316"/>
      <c r="V59" s="316"/>
      <c r="W59" s="317"/>
    </row>
    <row r="60" spans="1:23" ht="49.15" customHeight="1" x14ac:dyDescent="0.2">
      <c r="A60" s="250">
        <v>1</v>
      </c>
      <c r="B60" s="193" t="s">
        <v>37</v>
      </c>
      <c r="C60" s="306" t="s">
        <v>38</v>
      </c>
      <c r="D60" s="124" t="s">
        <v>32</v>
      </c>
      <c r="E60" s="125">
        <f>3700/1000</f>
        <v>3.7</v>
      </c>
      <c r="F60" s="126"/>
      <c r="G60" s="127">
        <v>5.92</v>
      </c>
      <c r="H60" s="126"/>
      <c r="I60" s="128"/>
      <c r="J60" s="127">
        <v>187.67</v>
      </c>
      <c r="K60" s="129"/>
      <c r="L60" s="130"/>
      <c r="M60" s="131"/>
      <c r="N60" s="132"/>
      <c r="O60" s="132"/>
      <c r="P60" s="126"/>
      <c r="Q60" s="133"/>
      <c r="R60" s="134" t="e">
        <f>#REF!+#REF!</f>
        <v>#REF!</v>
      </c>
      <c r="S60" s="307" t="e">
        <f>R60+#REF!</f>
        <v>#REF!</v>
      </c>
      <c r="T60" s="305" t="e">
        <f>E60*S60</f>
        <v>#REF!</v>
      </c>
      <c r="U60" s="3"/>
      <c r="V60" s="217"/>
      <c r="W60" s="217"/>
    </row>
    <row r="61" spans="1:23" ht="33.6" customHeight="1" x14ac:dyDescent="0.2">
      <c r="A61" s="250">
        <f>A60+1</f>
        <v>2</v>
      </c>
      <c r="B61" s="193" t="s">
        <v>35</v>
      </c>
      <c r="C61" s="306" t="s">
        <v>50</v>
      </c>
      <c r="D61" s="124" t="s">
        <v>25</v>
      </c>
      <c r="E61" s="207">
        <f>E60*1000*1.85</f>
        <v>6845</v>
      </c>
      <c r="F61" s="126"/>
      <c r="G61" s="127"/>
      <c r="H61" s="126"/>
      <c r="I61" s="128"/>
      <c r="J61" s="127"/>
      <c r="K61" s="129"/>
      <c r="L61" s="130"/>
      <c r="M61" s="131"/>
      <c r="N61" s="132"/>
      <c r="O61" s="132"/>
      <c r="P61" s="126"/>
      <c r="Q61" s="133"/>
      <c r="R61" s="134">
        <f>0.2+9*0.05</f>
        <v>0.65</v>
      </c>
      <c r="S61" s="307" t="e">
        <f>R61+#REF!</f>
        <v>#REF!</v>
      </c>
      <c r="T61" s="305" t="e">
        <f>E61*S61</f>
        <v>#REF!</v>
      </c>
      <c r="U61" s="3"/>
      <c r="V61" s="217"/>
      <c r="W61" s="217"/>
    </row>
    <row r="62" spans="1:23" ht="35.450000000000003" customHeight="1" x14ac:dyDescent="0.2">
      <c r="A62" s="252">
        <f>A61+1</f>
        <v>3</v>
      </c>
      <c r="B62" s="215" t="s">
        <v>39</v>
      </c>
      <c r="C62" s="302" t="s">
        <v>40</v>
      </c>
      <c r="D62" s="70" t="s">
        <v>24</v>
      </c>
      <c r="E62" s="205">
        <f>12800/100</f>
        <v>128</v>
      </c>
      <c r="F62" s="71"/>
      <c r="G62" s="72"/>
      <c r="H62" s="71"/>
      <c r="I62" s="73"/>
      <c r="J62" s="72">
        <v>0.45</v>
      </c>
      <c r="K62" s="74"/>
      <c r="L62" s="75"/>
      <c r="M62" s="76"/>
      <c r="N62" s="77"/>
      <c r="O62" s="77"/>
      <c r="P62" s="71"/>
      <c r="Q62" s="78"/>
      <c r="R62" s="79" t="e">
        <f>#REF!+#REF!</f>
        <v>#REF!</v>
      </c>
      <c r="S62" s="303" t="e">
        <f>R62+#REF!</f>
        <v>#REF!</v>
      </c>
      <c r="T62" s="304" t="e">
        <f>E62*S62</f>
        <v>#REF!</v>
      </c>
      <c r="U62" s="3"/>
      <c r="V62" s="217"/>
      <c r="W62" s="217"/>
    </row>
    <row r="63" spans="1:23" ht="12.75" thickBot="1" x14ac:dyDescent="0.25">
      <c r="A63" s="254"/>
      <c r="B63" s="7"/>
      <c r="C63" s="8" t="s">
        <v>26</v>
      </c>
      <c r="D63" s="9"/>
      <c r="E63" s="10"/>
      <c r="F63" s="11"/>
      <c r="G63" s="12"/>
      <c r="H63" s="11"/>
      <c r="I63" s="13"/>
      <c r="J63" s="12"/>
      <c r="K63" s="14"/>
      <c r="L63" s="15"/>
      <c r="M63" s="16"/>
      <c r="N63" s="17"/>
      <c r="O63" s="18"/>
      <c r="P63" s="11"/>
      <c r="Q63" s="12"/>
      <c r="R63" s="18"/>
      <c r="S63" s="18"/>
      <c r="T63" s="19" t="e">
        <f>SUM(T60:T62)</f>
        <v>#REF!</v>
      </c>
      <c r="U63" s="3"/>
      <c r="V63" s="18"/>
      <c r="W63" s="255"/>
    </row>
    <row r="64" spans="1:23" ht="12.75" thickTop="1" x14ac:dyDescent="0.2">
      <c r="A64" s="343" t="s">
        <v>57</v>
      </c>
      <c r="B64" s="344"/>
      <c r="C64" s="345"/>
      <c r="D64" s="344"/>
      <c r="E64" s="345"/>
      <c r="F64" s="344"/>
      <c r="G64" s="344"/>
      <c r="H64" s="344"/>
      <c r="I64" s="346"/>
      <c r="J64" s="344"/>
      <c r="K64" s="347"/>
      <c r="L64" s="344"/>
      <c r="M64" s="344"/>
      <c r="N64" s="344"/>
      <c r="O64" s="344"/>
      <c r="P64" s="344"/>
      <c r="Q64" s="344"/>
      <c r="R64" s="344"/>
      <c r="S64" s="344"/>
      <c r="T64" s="348"/>
      <c r="U64" s="3"/>
      <c r="V64" s="3"/>
      <c r="W64" s="249"/>
    </row>
    <row r="65" spans="1:25" ht="12" x14ac:dyDescent="0.2">
      <c r="A65" s="349"/>
      <c r="B65" s="350"/>
      <c r="C65" s="349"/>
      <c r="D65" s="350"/>
      <c r="E65" s="349"/>
      <c r="F65" s="350"/>
      <c r="G65" s="350"/>
      <c r="H65" s="350"/>
      <c r="I65" s="351"/>
      <c r="J65" s="350"/>
      <c r="K65" s="352"/>
      <c r="L65" s="350"/>
      <c r="M65" s="350"/>
      <c r="N65" s="350"/>
      <c r="O65" s="350"/>
      <c r="P65" s="350"/>
      <c r="Q65" s="350"/>
      <c r="R65" s="350"/>
      <c r="S65" s="350"/>
      <c r="T65" s="353"/>
      <c r="U65" s="3"/>
      <c r="V65" s="3"/>
      <c r="W65" s="249"/>
    </row>
    <row r="66" spans="1:25" ht="12" x14ac:dyDescent="0.2">
      <c r="A66" s="354"/>
      <c r="B66" s="355"/>
      <c r="C66" s="354"/>
      <c r="D66" s="355"/>
      <c r="E66" s="354"/>
      <c r="F66" s="355"/>
      <c r="G66" s="355"/>
      <c r="H66" s="355"/>
      <c r="I66" s="356"/>
      <c r="J66" s="355"/>
      <c r="K66" s="357"/>
      <c r="L66" s="355"/>
      <c r="M66" s="355"/>
      <c r="N66" s="355"/>
      <c r="O66" s="355"/>
      <c r="P66" s="355"/>
      <c r="Q66" s="355"/>
      <c r="R66" s="355"/>
      <c r="S66" s="355"/>
      <c r="T66" s="358"/>
      <c r="U66" s="3"/>
      <c r="V66" s="3"/>
      <c r="W66" s="249"/>
    </row>
    <row r="67" spans="1:25" ht="43.9" customHeight="1" x14ac:dyDescent="0.2">
      <c r="A67" s="252">
        <f>A62+1</f>
        <v>4</v>
      </c>
      <c r="B67" s="116" t="s">
        <v>44</v>
      </c>
      <c r="C67" s="302" t="s">
        <v>51</v>
      </c>
      <c r="D67" s="70" t="s">
        <v>30</v>
      </c>
      <c r="E67" s="205">
        <v>1248</v>
      </c>
      <c r="F67" s="71"/>
      <c r="G67" s="72">
        <v>7.0000000000000007E-2</v>
      </c>
      <c r="H67" s="71"/>
      <c r="I67" s="73"/>
      <c r="J67" s="72">
        <v>0.21</v>
      </c>
      <c r="K67" s="74"/>
      <c r="L67" s="75"/>
      <c r="M67" s="76"/>
      <c r="N67" s="77"/>
      <c r="O67" s="117"/>
      <c r="P67" s="71"/>
      <c r="Q67" s="78"/>
      <c r="R67" s="79" t="e">
        <f>#REF!+#REF!</f>
        <v>#REF!</v>
      </c>
      <c r="S67" s="303" t="e">
        <f>R67+#REF!</f>
        <v>#REF!</v>
      </c>
      <c r="T67" s="304" t="e">
        <f>E67*S67</f>
        <v>#REF!</v>
      </c>
      <c r="U67" s="3"/>
      <c r="V67" s="217"/>
      <c r="W67" s="217"/>
    </row>
    <row r="68" spans="1:25" ht="72" customHeight="1" x14ac:dyDescent="0.2">
      <c r="A68" s="258">
        <f>A67+1</f>
        <v>5</v>
      </c>
      <c r="B68" s="147" t="s">
        <v>49</v>
      </c>
      <c r="C68" s="302" t="s">
        <v>53</v>
      </c>
      <c r="D68" s="81" t="s">
        <v>41</v>
      </c>
      <c r="E68" s="206">
        <v>12480</v>
      </c>
      <c r="F68" s="82"/>
      <c r="G68" s="86">
        <v>0.56999999999999995</v>
      </c>
      <c r="H68" s="82"/>
      <c r="I68" s="83"/>
      <c r="J68" s="86">
        <v>0.09</v>
      </c>
      <c r="K68" s="84"/>
      <c r="L68" s="75"/>
      <c r="M68" s="76"/>
      <c r="N68" s="77"/>
      <c r="O68" s="117"/>
      <c r="P68" s="71"/>
      <c r="Q68" s="78"/>
      <c r="R68" s="79" t="e">
        <f>#REF!+#REF!</f>
        <v>#REF!</v>
      </c>
      <c r="S68" s="303" t="e">
        <f>R68+#REF!</f>
        <v>#REF!</v>
      </c>
      <c r="T68" s="304" t="e">
        <f>E68*S68</f>
        <v>#REF!</v>
      </c>
      <c r="U68" s="3"/>
      <c r="V68" s="217"/>
      <c r="W68" s="217"/>
    </row>
    <row r="69" spans="1:25" ht="56.45" customHeight="1" x14ac:dyDescent="0.2">
      <c r="A69" s="259">
        <f>A68+1</f>
        <v>6</v>
      </c>
      <c r="B69" s="308" t="s">
        <v>43</v>
      </c>
      <c r="C69" s="309" t="s">
        <v>55</v>
      </c>
      <c r="D69" s="152" t="s">
        <v>30</v>
      </c>
      <c r="E69" s="213">
        <v>49.5</v>
      </c>
      <c r="F69" s="153"/>
      <c r="G69" s="154">
        <v>0.7</v>
      </c>
      <c r="H69" s="153"/>
      <c r="I69" s="155"/>
      <c r="J69" s="154">
        <v>0.28000000000000003</v>
      </c>
      <c r="K69" s="156"/>
      <c r="L69" s="189"/>
      <c r="M69" s="190"/>
      <c r="N69" s="157"/>
      <c r="O69" s="158"/>
      <c r="P69" s="153"/>
      <c r="Q69" s="159"/>
      <c r="R69" s="160" t="e">
        <f>#REF!+#REF!</f>
        <v>#REF!</v>
      </c>
      <c r="S69" s="310" t="e">
        <f>R69+#REF!</f>
        <v>#REF!</v>
      </c>
      <c r="T69" s="300" t="e">
        <f>E69*S69</f>
        <v>#REF!</v>
      </c>
      <c r="U69" s="3"/>
      <c r="V69" s="217"/>
      <c r="W69" s="217"/>
    </row>
    <row r="70" spans="1:25" ht="48.6" customHeight="1" x14ac:dyDescent="0.2">
      <c r="A70" s="252">
        <f>A69+1</f>
        <v>7</v>
      </c>
      <c r="B70" s="301" t="s">
        <v>59</v>
      </c>
      <c r="C70" s="302" t="s">
        <v>58</v>
      </c>
      <c r="D70" s="70" t="s">
        <v>42</v>
      </c>
      <c r="E70" s="205">
        <v>3300</v>
      </c>
      <c r="F70" s="71"/>
      <c r="G70" s="72">
        <f>59.2/100</f>
        <v>0.59200000000000008</v>
      </c>
      <c r="H70" s="71"/>
      <c r="I70" s="73"/>
      <c r="J70" s="72">
        <f>0.71/100</f>
        <v>7.0999999999999995E-3</v>
      </c>
      <c r="K70" s="74"/>
      <c r="L70" s="75"/>
      <c r="M70" s="76"/>
      <c r="N70" s="77"/>
      <c r="O70" s="77"/>
      <c r="P70" s="71"/>
      <c r="Q70" s="78"/>
      <c r="R70" s="79" t="e">
        <f>#REF!+#REF!</f>
        <v>#REF!</v>
      </c>
      <c r="S70" s="303" t="e">
        <f>R70+#REF!</f>
        <v>#REF!</v>
      </c>
      <c r="T70" s="304" t="e">
        <f>E70*S70</f>
        <v>#REF!</v>
      </c>
      <c r="U70" s="3"/>
      <c r="V70" s="217"/>
      <c r="W70" s="217"/>
    </row>
    <row r="71" spans="1:25" ht="12" x14ac:dyDescent="0.2">
      <c r="A71" s="263"/>
      <c r="B71" s="7"/>
      <c r="C71" s="24" t="s">
        <v>26</v>
      </c>
      <c r="D71" s="9"/>
      <c r="E71" s="25"/>
      <c r="F71" s="11"/>
      <c r="G71" s="12"/>
      <c r="H71" s="11"/>
      <c r="I71" s="11"/>
      <c r="J71" s="12"/>
      <c r="K71" s="11"/>
      <c r="L71" s="15"/>
      <c r="M71" s="16"/>
      <c r="N71" s="17"/>
      <c r="O71" s="18"/>
      <c r="P71" s="11"/>
      <c r="Q71" s="12"/>
      <c r="R71" s="18"/>
      <c r="S71" s="18"/>
      <c r="T71" s="19" t="e">
        <f>#REF!+T63</f>
        <v>#REF!</v>
      </c>
      <c r="U71" s="3"/>
      <c r="V71" s="18"/>
      <c r="W71" s="255"/>
      <c r="X71" s="2">
        <v>86.58</v>
      </c>
      <c r="Y71" s="2" t="s">
        <v>63</v>
      </c>
    </row>
    <row r="72" spans="1:25" ht="12.75" thickBot="1" x14ac:dyDescent="0.25">
      <c r="A72" s="288"/>
      <c r="B72" s="226"/>
      <c r="C72" s="227"/>
      <c r="D72" s="228"/>
      <c r="E72" s="229"/>
      <c r="F72" s="230"/>
      <c r="G72" s="231"/>
      <c r="H72" s="230"/>
      <c r="I72" s="230"/>
      <c r="J72" s="231"/>
      <c r="K72" s="230"/>
      <c r="L72" s="232"/>
      <c r="M72" s="233"/>
      <c r="N72" s="234"/>
      <c r="O72" s="235"/>
      <c r="P72" s="230"/>
      <c r="Q72" s="231"/>
      <c r="R72" s="235"/>
      <c r="S72" s="235"/>
      <c r="T72" s="236"/>
      <c r="U72" s="3"/>
      <c r="V72" s="235"/>
      <c r="W72" s="289"/>
    </row>
    <row r="73" spans="1:25" ht="16.5" thickTop="1" thickBot="1" x14ac:dyDescent="0.25">
      <c r="A73" s="264"/>
      <c r="B73" s="59"/>
      <c r="C73" s="60" t="s">
        <v>29</v>
      </c>
      <c r="D73" s="59"/>
      <c r="E73" s="61"/>
      <c r="F73" s="62"/>
      <c r="G73" s="63"/>
      <c r="H73" s="62"/>
      <c r="I73" s="62"/>
      <c r="J73" s="63"/>
      <c r="K73" s="62"/>
      <c r="L73" s="64"/>
      <c r="M73" s="65"/>
      <c r="N73" s="62"/>
      <c r="O73" s="63"/>
      <c r="P73" s="62"/>
      <c r="Q73" s="63"/>
      <c r="R73" s="63"/>
      <c r="S73" s="63"/>
      <c r="T73" s="66" t="e">
        <f>#REF!</f>
        <v>#REF!</v>
      </c>
      <c r="U73" s="3"/>
      <c r="V73" s="63"/>
      <c r="W73" s="265"/>
      <c r="X73" s="2">
        <v>100</v>
      </c>
      <c r="Y73" s="2" t="s">
        <v>63</v>
      </c>
    </row>
    <row r="74" spans="1:25" ht="15.75" thickTop="1" x14ac:dyDescent="0.2"/>
    <row r="75" spans="1:25" ht="13.9" customHeight="1" x14ac:dyDescent="0.2">
      <c r="A75" s="311" t="s">
        <v>89</v>
      </c>
      <c r="B75" s="311"/>
      <c r="C75" s="311"/>
      <c r="D75" s="311"/>
      <c r="E75" s="311"/>
      <c r="F75" s="311"/>
      <c r="G75" s="311"/>
      <c r="H75" s="311"/>
      <c r="I75" s="311"/>
      <c r="J75" s="311"/>
      <c r="K75" s="311"/>
      <c r="L75" s="311"/>
      <c r="M75" s="311"/>
      <c r="N75" s="311"/>
      <c r="O75" s="311"/>
      <c r="P75" s="311"/>
      <c r="Q75" s="311"/>
      <c r="R75" s="311"/>
      <c r="S75" s="311"/>
      <c r="T75" s="311"/>
      <c r="U75" s="311"/>
      <c r="V75" s="311"/>
      <c r="W75" s="311"/>
    </row>
  </sheetData>
  <mergeCells count="63">
    <mergeCell ref="A21:A25"/>
    <mergeCell ref="B21:B25"/>
    <mergeCell ref="C21:C25"/>
    <mergeCell ref="A12:R12"/>
    <mergeCell ref="A2:C2"/>
    <mergeCell ref="A3:C3"/>
    <mergeCell ref="E11:R11"/>
    <mergeCell ref="A15:B15"/>
    <mergeCell ref="P15:R15"/>
    <mergeCell ref="A10:W10"/>
    <mergeCell ref="V21:V25"/>
    <mergeCell ref="W21:W25"/>
    <mergeCell ref="T21:T25"/>
    <mergeCell ref="E16:G16"/>
    <mergeCell ref="D17:F17"/>
    <mergeCell ref="N17:P17"/>
    <mergeCell ref="J19:L19"/>
    <mergeCell ref="L22:L25"/>
    <mergeCell ref="M22:M25"/>
    <mergeCell ref="N22:N25"/>
    <mergeCell ref="O22:O25"/>
    <mergeCell ref="P22:P25"/>
    <mergeCell ref="Q22:Q25"/>
    <mergeCell ref="Q19:S19"/>
    <mergeCell ref="Q50:S50"/>
    <mergeCell ref="D41:R41"/>
    <mergeCell ref="E42:R42"/>
    <mergeCell ref="D21:D25"/>
    <mergeCell ref="E21:E25"/>
    <mergeCell ref="F21:H25"/>
    <mergeCell ref="I21:K25"/>
    <mergeCell ref="L21:Q21"/>
    <mergeCell ref="R21:R25"/>
    <mergeCell ref="S21:S25"/>
    <mergeCell ref="A64:T66"/>
    <mergeCell ref="Q53:Q56"/>
    <mergeCell ref="I52:K56"/>
    <mergeCell ref="L52:Q52"/>
    <mergeCell ref="R52:R56"/>
    <mergeCell ref="S52:S56"/>
    <mergeCell ref="T52:T56"/>
    <mergeCell ref="L53:L56"/>
    <mergeCell ref="M53:M56"/>
    <mergeCell ref="N53:N56"/>
    <mergeCell ref="O53:O56"/>
    <mergeCell ref="P53:P56"/>
    <mergeCell ref="A52:A56"/>
    <mergeCell ref="A75:W75"/>
    <mergeCell ref="A43:W43"/>
    <mergeCell ref="A57:W59"/>
    <mergeCell ref="A31:W33"/>
    <mergeCell ref="A26:W26"/>
    <mergeCell ref="B52:B56"/>
    <mergeCell ref="C52:C56"/>
    <mergeCell ref="D52:D56"/>
    <mergeCell ref="E52:E56"/>
    <mergeCell ref="F52:H56"/>
    <mergeCell ref="A46:B46"/>
    <mergeCell ref="P46:R46"/>
    <mergeCell ref="E47:G47"/>
    <mergeCell ref="D48:F48"/>
    <mergeCell ref="N48:P48"/>
    <mergeCell ref="J50:L5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5"/>
  <sheetViews>
    <sheetView tabSelected="1" topLeftCell="A60" workbookViewId="0">
      <selection activeCell="AB115" sqref="AB115"/>
    </sheetView>
  </sheetViews>
  <sheetFormatPr defaultColWidth="9.140625" defaultRowHeight="15" x14ac:dyDescent="0.2"/>
  <cols>
    <col min="1" max="1" width="4.85546875" style="67" customWidth="1"/>
    <col min="2" max="2" width="10.5703125" style="3" customWidth="1"/>
    <col min="3" max="3" width="22.42578125" style="68" customWidth="1"/>
    <col min="4" max="4" width="6.7109375" style="4" customWidth="1"/>
    <col min="5" max="5" width="6.42578125" style="23" customWidth="1"/>
    <col min="6" max="6" width="0.28515625" style="5" hidden="1" customWidth="1"/>
    <col min="7" max="7" width="5.85546875" style="6" hidden="1" customWidth="1"/>
    <col min="8" max="9" width="0.7109375" style="5" hidden="1" customWidth="1"/>
    <col min="10" max="10" width="5.85546875" style="6" hidden="1" customWidth="1"/>
    <col min="11" max="11" width="0.7109375" style="5" hidden="1" customWidth="1"/>
    <col min="12" max="12" width="21" style="20" hidden="1" customWidth="1"/>
    <col min="13" max="13" width="6.5703125" style="21" hidden="1" customWidth="1"/>
    <col min="14" max="14" width="6.5703125" style="22" hidden="1" customWidth="1"/>
    <col min="15" max="15" width="7.5703125" style="23" hidden="1" customWidth="1"/>
    <col min="16" max="16" width="6.5703125" style="5" hidden="1" customWidth="1"/>
    <col min="17" max="17" width="6.5703125" style="6" hidden="1" customWidth="1"/>
    <col min="18" max="19" width="6.5703125" style="23" hidden="1" customWidth="1"/>
    <col min="20" max="20" width="10.140625" style="69" hidden="1" customWidth="1"/>
    <col min="21" max="21" width="2.5703125" style="2" hidden="1" customWidth="1"/>
    <col min="22" max="22" width="6.5703125" style="23" customWidth="1"/>
    <col min="23" max="23" width="10.140625" style="69" customWidth="1"/>
    <col min="24" max="24" width="9.85546875" style="2" customWidth="1"/>
    <col min="25" max="16384" width="9.140625" style="2"/>
  </cols>
  <sheetData>
    <row r="1" spans="1:24" s="33" customFormat="1" ht="12.75" hidden="1" x14ac:dyDescent="0.2">
      <c r="A1" s="26"/>
      <c r="B1" s="27"/>
      <c r="C1" s="28"/>
      <c r="D1" s="28"/>
      <c r="E1" s="29"/>
      <c r="F1" s="29"/>
      <c r="G1" s="30"/>
      <c r="H1" s="30"/>
      <c r="I1" s="30"/>
      <c r="J1" s="30"/>
      <c r="K1" s="30"/>
      <c r="L1" s="29"/>
      <c r="M1" s="30"/>
      <c r="N1" s="28"/>
      <c r="O1" s="31"/>
      <c r="P1" s="29"/>
      <c r="Q1" s="30"/>
      <c r="R1" s="32"/>
      <c r="S1" s="30"/>
      <c r="T1" s="28"/>
      <c r="V1" s="30"/>
      <c r="W1" s="28"/>
    </row>
    <row r="2" spans="1:24" s="33" customFormat="1" ht="14.25" hidden="1" x14ac:dyDescent="0.2">
      <c r="A2" s="404" t="s">
        <v>28</v>
      </c>
      <c r="B2" s="404"/>
      <c r="C2" s="404"/>
      <c r="D2" s="210"/>
      <c r="E2" s="34"/>
      <c r="F2" s="35"/>
      <c r="G2" s="35"/>
      <c r="H2" s="35"/>
      <c r="I2" s="35"/>
      <c r="J2" s="35"/>
      <c r="K2" s="35"/>
      <c r="L2" s="35"/>
      <c r="M2" s="35"/>
      <c r="N2" s="35"/>
      <c r="O2" s="36"/>
      <c r="P2" s="36"/>
      <c r="Q2" s="36"/>
      <c r="R2" s="35"/>
      <c r="S2" s="35"/>
      <c r="T2" s="28"/>
      <c r="V2" s="35"/>
      <c r="W2" s="28"/>
    </row>
    <row r="3" spans="1:24" s="33" customFormat="1" ht="14.25" hidden="1" x14ac:dyDescent="0.2">
      <c r="A3" s="404"/>
      <c r="B3" s="404"/>
      <c r="C3" s="404"/>
      <c r="D3" s="210"/>
      <c r="E3" s="37"/>
      <c r="F3" s="38"/>
      <c r="G3" s="38"/>
      <c r="H3" s="38"/>
      <c r="I3" s="38"/>
      <c r="J3" s="38"/>
      <c r="K3" s="38"/>
      <c r="L3" s="38"/>
      <c r="M3" s="38"/>
      <c r="N3" s="39"/>
      <c r="O3" s="39"/>
      <c r="P3" s="39"/>
      <c r="Q3" s="39"/>
      <c r="R3" s="39"/>
      <c r="S3" s="39"/>
      <c r="T3" s="28"/>
      <c r="V3" s="39"/>
      <c r="W3" s="28"/>
    </row>
    <row r="4" spans="1:24" s="33" customFormat="1" ht="12.75" hidden="1" x14ac:dyDescent="0.2"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28"/>
      <c r="V4" s="40"/>
      <c r="W4" s="28"/>
    </row>
    <row r="5" spans="1:24" s="33" customFormat="1" ht="12.75" hidden="1" x14ac:dyDescent="0.2">
      <c r="A5" s="41"/>
      <c r="B5" s="41"/>
      <c r="C5" s="41"/>
      <c r="D5" s="41"/>
      <c r="E5" s="41"/>
      <c r="F5" s="41"/>
      <c r="L5" s="41"/>
      <c r="N5" s="28"/>
      <c r="O5" s="31"/>
      <c r="R5" s="210" t="s">
        <v>27</v>
      </c>
    </row>
    <row r="6" spans="1:24" s="33" customFormat="1" ht="12.75" hidden="1" x14ac:dyDescent="0.2"/>
    <row r="7" spans="1:24" s="33" customFormat="1" ht="12.75" hidden="1" x14ac:dyDescent="0.2"/>
    <row r="8" spans="1:24" s="42" customFormat="1" x14ac:dyDescent="0.2">
      <c r="C8" s="238"/>
      <c r="D8" s="238"/>
      <c r="E8" s="239"/>
      <c r="F8" s="239"/>
      <c r="G8" s="240"/>
      <c r="H8" s="240"/>
      <c r="I8" s="240"/>
      <c r="J8" s="240"/>
      <c r="K8" s="240"/>
      <c r="L8" s="240"/>
      <c r="M8" s="241"/>
      <c r="N8" s="242"/>
      <c r="O8" s="242"/>
      <c r="P8" s="238"/>
      <c r="Q8" s="238"/>
      <c r="R8" s="238"/>
      <c r="S8" s="238"/>
      <c r="T8" s="238"/>
      <c r="U8" s="238"/>
      <c r="V8" s="238"/>
      <c r="W8" s="238"/>
      <c r="X8" s="238"/>
    </row>
    <row r="9" spans="1:24" s="43" customFormat="1" ht="12.75" x14ac:dyDescent="0.2"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</row>
    <row r="10" spans="1:24" s="43" customFormat="1" ht="61.5" customHeight="1" x14ac:dyDescent="0.2">
      <c r="A10" s="408" t="s">
        <v>88</v>
      </c>
      <c r="B10" s="408"/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243"/>
    </row>
    <row r="11" spans="1:24" s="43" customFormat="1" ht="12.75" customHeight="1" x14ac:dyDescent="0.2">
      <c r="C11" s="243"/>
      <c r="D11" s="243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380"/>
      <c r="P11" s="380"/>
      <c r="Q11" s="380"/>
      <c r="R11" s="380"/>
      <c r="S11" s="243"/>
      <c r="T11" s="243"/>
      <c r="U11" s="243"/>
      <c r="V11" s="243"/>
      <c r="W11" s="243"/>
      <c r="X11" s="243"/>
    </row>
    <row r="12" spans="1:24" s="43" customFormat="1" ht="30.75" customHeight="1" x14ac:dyDescent="0.2">
      <c r="A12" s="313" t="s">
        <v>61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</row>
    <row r="13" spans="1:24" s="43" customFormat="1" ht="2.25" hidden="1" customHeight="1" x14ac:dyDescent="0.2"/>
    <row r="14" spans="1:24" s="43" customFormat="1" ht="12.75" hidden="1" x14ac:dyDescent="0.2">
      <c r="C14" s="44"/>
      <c r="D14" s="44"/>
      <c r="E14" s="45"/>
      <c r="R14" s="46"/>
    </row>
    <row r="15" spans="1:24" s="43" customFormat="1" ht="12.75" hidden="1" x14ac:dyDescent="0.2">
      <c r="A15" s="406" t="s">
        <v>1</v>
      </c>
      <c r="B15" s="406"/>
      <c r="O15" s="210" t="s">
        <v>4</v>
      </c>
      <c r="P15" s="407" t="e">
        <f>#REF!</f>
        <v>#REF!</v>
      </c>
      <c r="Q15" s="397"/>
      <c r="R15" s="397"/>
      <c r="S15" s="47" t="s">
        <v>7</v>
      </c>
      <c r="V15" s="47" t="s">
        <v>7</v>
      </c>
    </row>
    <row r="16" spans="1:24" s="43" customFormat="1" hidden="1" x14ac:dyDescent="0.2">
      <c r="A16" s="209"/>
      <c r="B16" s="209"/>
      <c r="C16" s="48"/>
      <c r="D16" s="48"/>
      <c r="E16" s="395"/>
      <c r="F16" s="395"/>
      <c r="G16" s="395"/>
      <c r="N16" s="49"/>
      <c r="P16" s="50"/>
      <c r="Q16" s="51"/>
      <c r="R16" s="51"/>
      <c r="T16" s="47"/>
      <c r="W16" s="47"/>
    </row>
    <row r="17" spans="1:24" s="43" customFormat="1" ht="12.75" hidden="1" x14ac:dyDescent="0.2">
      <c r="A17" s="209" t="s">
        <v>2</v>
      </c>
      <c r="B17" s="209"/>
      <c r="C17" s="209"/>
      <c r="D17" s="396">
        <v>203132</v>
      </c>
      <c r="E17" s="397"/>
      <c r="F17" s="397"/>
      <c r="G17" s="211" t="s">
        <v>3</v>
      </c>
      <c r="J17" s="211"/>
      <c r="K17" s="211"/>
      <c r="L17" s="211"/>
      <c r="M17" s="52" t="s">
        <v>33</v>
      </c>
      <c r="N17" s="398">
        <f>1.02*1.05*1.0615</f>
        <v>1.1368665000000002</v>
      </c>
      <c r="O17" s="399"/>
      <c r="P17" s="399"/>
      <c r="R17" s="46"/>
    </row>
    <row r="18" spans="1:24" s="43" customFormat="1" ht="12.75" hidden="1" x14ac:dyDescent="0.2">
      <c r="A18" s="209"/>
      <c r="B18" s="209"/>
      <c r="C18" s="209"/>
      <c r="D18" s="209"/>
      <c r="E18" s="53"/>
      <c r="F18" s="53"/>
      <c r="G18" s="211"/>
      <c r="J18" s="211"/>
      <c r="K18" s="211"/>
      <c r="L18" s="211"/>
      <c r="R18" s="46"/>
      <c r="V18" s="246">
        <v>1.3218731360010001</v>
      </c>
      <c r="X18" s="225"/>
    </row>
    <row r="19" spans="1:24" s="43" customFormat="1" ht="12.75" hidden="1" x14ac:dyDescent="0.2">
      <c r="A19" s="209" t="s">
        <v>21</v>
      </c>
      <c r="B19" s="54"/>
      <c r="C19" s="54"/>
      <c r="D19" s="54"/>
      <c r="E19" s="54"/>
      <c r="F19" s="209"/>
      <c r="G19" s="210" t="s">
        <v>22</v>
      </c>
      <c r="H19" s="209"/>
      <c r="I19" s="55"/>
      <c r="J19" s="400">
        <v>1876.51</v>
      </c>
      <c r="K19" s="401"/>
      <c r="L19" s="401"/>
      <c r="M19" s="56"/>
      <c r="N19" s="210"/>
      <c r="O19" s="210"/>
      <c r="P19" s="210" t="s">
        <v>23</v>
      </c>
      <c r="Q19" s="400">
        <v>3045.88</v>
      </c>
      <c r="R19" s="401"/>
      <c r="S19" s="401"/>
      <c r="T19" s="55"/>
      <c r="W19" s="55"/>
    </row>
    <row r="20" spans="1:24" s="33" customFormat="1" ht="12.75" hidden="1" x14ac:dyDescent="0.2">
      <c r="R20" s="57"/>
    </row>
    <row r="21" spans="1:24" s="58" customFormat="1" ht="18" customHeight="1" x14ac:dyDescent="0.15">
      <c r="A21" s="409" t="s">
        <v>64</v>
      </c>
      <c r="B21" s="412" t="s">
        <v>65</v>
      </c>
      <c r="C21" s="415" t="s">
        <v>66</v>
      </c>
      <c r="D21" s="418" t="s">
        <v>67</v>
      </c>
      <c r="E21" s="418" t="s">
        <v>68</v>
      </c>
      <c r="F21" s="435" t="s">
        <v>17</v>
      </c>
      <c r="G21" s="436"/>
      <c r="H21" s="436"/>
      <c r="I21" s="435" t="s">
        <v>19</v>
      </c>
      <c r="J21" s="441"/>
      <c r="K21" s="442"/>
      <c r="L21" s="449" t="s">
        <v>11</v>
      </c>
      <c r="M21" s="450"/>
      <c r="N21" s="450"/>
      <c r="O21" s="450"/>
      <c r="P21" s="450"/>
      <c r="Q21" s="450"/>
      <c r="R21" s="435" t="s">
        <v>18</v>
      </c>
      <c r="S21" s="428" t="s">
        <v>12</v>
      </c>
      <c r="T21" s="453" t="s">
        <v>13</v>
      </c>
      <c r="U21" s="291"/>
      <c r="V21" s="418" t="s">
        <v>69</v>
      </c>
      <c r="W21" s="418" t="s">
        <v>70</v>
      </c>
    </row>
    <row r="22" spans="1:24" s="58" customFormat="1" ht="22.5" customHeight="1" x14ac:dyDescent="0.15">
      <c r="A22" s="410"/>
      <c r="B22" s="413"/>
      <c r="C22" s="416"/>
      <c r="D22" s="419"/>
      <c r="E22" s="419"/>
      <c r="F22" s="437"/>
      <c r="G22" s="438"/>
      <c r="H22" s="438"/>
      <c r="I22" s="443"/>
      <c r="J22" s="444"/>
      <c r="K22" s="445"/>
      <c r="L22" s="423" t="s">
        <v>10</v>
      </c>
      <c r="M22" s="426" t="s">
        <v>8</v>
      </c>
      <c r="N22" s="428" t="s">
        <v>20</v>
      </c>
      <c r="O22" s="428" t="s">
        <v>14</v>
      </c>
      <c r="P22" s="428" t="s">
        <v>15</v>
      </c>
      <c r="Q22" s="428" t="s">
        <v>71</v>
      </c>
      <c r="R22" s="451"/>
      <c r="S22" s="429"/>
      <c r="T22" s="454"/>
      <c r="U22" s="292"/>
      <c r="V22" s="421"/>
      <c r="W22" s="421"/>
    </row>
    <row r="23" spans="1:24" s="58" customFormat="1" ht="22.5" customHeight="1" x14ac:dyDescent="0.15">
      <c r="A23" s="410"/>
      <c r="B23" s="413"/>
      <c r="C23" s="416"/>
      <c r="D23" s="419"/>
      <c r="E23" s="419"/>
      <c r="F23" s="437"/>
      <c r="G23" s="438"/>
      <c r="H23" s="438"/>
      <c r="I23" s="443"/>
      <c r="J23" s="444"/>
      <c r="K23" s="445"/>
      <c r="L23" s="424"/>
      <c r="M23" s="427"/>
      <c r="N23" s="429"/>
      <c r="O23" s="429"/>
      <c r="P23" s="431"/>
      <c r="Q23" s="433"/>
      <c r="R23" s="451"/>
      <c r="S23" s="429"/>
      <c r="T23" s="454"/>
      <c r="U23" s="292"/>
      <c r="V23" s="421"/>
      <c r="W23" s="421"/>
    </row>
    <row r="24" spans="1:24" s="58" customFormat="1" ht="22.5" customHeight="1" x14ac:dyDescent="0.15">
      <c r="A24" s="410"/>
      <c r="B24" s="413"/>
      <c r="C24" s="416"/>
      <c r="D24" s="419"/>
      <c r="E24" s="419"/>
      <c r="F24" s="437"/>
      <c r="G24" s="438"/>
      <c r="H24" s="438"/>
      <c r="I24" s="443"/>
      <c r="J24" s="444"/>
      <c r="K24" s="445"/>
      <c r="L24" s="424"/>
      <c r="M24" s="427"/>
      <c r="N24" s="429"/>
      <c r="O24" s="429"/>
      <c r="P24" s="431"/>
      <c r="Q24" s="433"/>
      <c r="R24" s="451"/>
      <c r="S24" s="429"/>
      <c r="T24" s="454"/>
      <c r="U24" s="292"/>
      <c r="V24" s="421"/>
      <c r="W24" s="421"/>
    </row>
    <row r="25" spans="1:24" s="58" customFormat="1" ht="22.5" customHeight="1" x14ac:dyDescent="0.15">
      <c r="A25" s="411"/>
      <c r="B25" s="414"/>
      <c r="C25" s="417"/>
      <c r="D25" s="420"/>
      <c r="E25" s="420"/>
      <c r="F25" s="439"/>
      <c r="G25" s="440"/>
      <c r="H25" s="440"/>
      <c r="I25" s="446"/>
      <c r="J25" s="447"/>
      <c r="K25" s="448"/>
      <c r="L25" s="425"/>
      <c r="M25" s="427"/>
      <c r="N25" s="430"/>
      <c r="O25" s="430"/>
      <c r="P25" s="432"/>
      <c r="Q25" s="434"/>
      <c r="R25" s="452"/>
      <c r="S25" s="430"/>
      <c r="T25" s="455"/>
      <c r="U25" s="292"/>
      <c r="V25" s="422"/>
      <c r="W25" s="422"/>
    </row>
    <row r="26" spans="1:24" ht="8.25" customHeight="1" x14ac:dyDescent="0.2">
      <c r="A26" s="456" t="s">
        <v>72</v>
      </c>
      <c r="B26" s="457"/>
      <c r="C26" s="458"/>
      <c r="D26" s="457"/>
      <c r="E26" s="458"/>
      <c r="F26" s="457"/>
      <c r="G26" s="457"/>
      <c r="H26" s="457"/>
      <c r="I26" s="459"/>
      <c r="J26" s="457"/>
      <c r="K26" s="460"/>
      <c r="L26" s="457"/>
      <c r="M26" s="457"/>
      <c r="N26" s="457"/>
      <c r="O26" s="457"/>
      <c r="P26" s="457"/>
      <c r="Q26" s="457"/>
      <c r="R26" s="457"/>
      <c r="S26" s="457"/>
      <c r="T26" s="461"/>
      <c r="U26" s="3"/>
      <c r="V26" s="3"/>
      <c r="W26" s="249"/>
    </row>
    <row r="27" spans="1:24" ht="12.75" hidden="1" customHeight="1" x14ac:dyDescent="0.2">
      <c r="A27" s="349"/>
      <c r="B27" s="350"/>
      <c r="C27" s="349"/>
      <c r="D27" s="350"/>
      <c r="E27" s="349"/>
      <c r="F27" s="350"/>
      <c r="G27" s="350"/>
      <c r="H27" s="350"/>
      <c r="I27" s="351"/>
      <c r="J27" s="350"/>
      <c r="K27" s="352"/>
      <c r="L27" s="350"/>
      <c r="M27" s="350"/>
      <c r="N27" s="350"/>
      <c r="O27" s="350"/>
      <c r="P27" s="350"/>
      <c r="Q27" s="350"/>
      <c r="R27" s="350"/>
      <c r="S27" s="350"/>
      <c r="T27" s="353"/>
      <c r="U27" s="3"/>
      <c r="V27" s="3"/>
      <c r="W27" s="249"/>
    </row>
    <row r="28" spans="1:24" ht="12.75" customHeight="1" x14ac:dyDescent="0.2">
      <c r="A28" s="354"/>
      <c r="B28" s="355"/>
      <c r="C28" s="354"/>
      <c r="D28" s="355"/>
      <c r="E28" s="354"/>
      <c r="F28" s="355"/>
      <c r="G28" s="355"/>
      <c r="H28" s="355"/>
      <c r="I28" s="356"/>
      <c r="J28" s="355"/>
      <c r="K28" s="357"/>
      <c r="L28" s="355"/>
      <c r="M28" s="355"/>
      <c r="N28" s="355"/>
      <c r="O28" s="355"/>
      <c r="P28" s="355"/>
      <c r="Q28" s="355"/>
      <c r="R28" s="355"/>
      <c r="S28" s="355"/>
      <c r="T28" s="358"/>
      <c r="U28" s="3"/>
      <c r="V28" s="3"/>
      <c r="W28" s="249"/>
    </row>
    <row r="29" spans="1:24" s="3" customFormat="1" ht="12.75" customHeight="1" x14ac:dyDescent="0.2">
      <c r="A29" s="250">
        <v>1</v>
      </c>
      <c r="B29" s="193" t="s">
        <v>37</v>
      </c>
      <c r="C29" s="462" t="s">
        <v>73</v>
      </c>
      <c r="D29" s="124" t="s">
        <v>82</v>
      </c>
      <c r="E29" s="125">
        <v>0.86299999999999999</v>
      </c>
      <c r="F29" s="126"/>
      <c r="G29" s="127">
        <v>5.92</v>
      </c>
      <c r="H29" s="126"/>
      <c r="I29" s="128"/>
      <c r="J29" s="127">
        <v>187.67</v>
      </c>
      <c r="K29" s="129"/>
      <c r="L29" s="130"/>
      <c r="M29" s="131"/>
      <c r="N29" s="132"/>
      <c r="O29" s="132"/>
      <c r="P29" s="126"/>
      <c r="Q29" s="133"/>
      <c r="R29" s="134">
        <f>G30+J30</f>
        <v>582.72923880000008</v>
      </c>
      <c r="S29" s="464">
        <f>R29+R30</f>
        <v>582.72923880000008</v>
      </c>
      <c r="T29" s="466">
        <f>E29*S29</f>
        <v>502.89533308440008</v>
      </c>
      <c r="V29" s="217"/>
      <c r="W29" s="217"/>
    </row>
    <row r="30" spans="1:24" s="3" customFormat="1" ht="12.75" customHeight="1" x14ac:dyDescent="0.2">
      <c r="A30" s="251"/>
      <c r="B30" s="194"/>
      <c r="C30" s="463"/>
      <c r="D30" s="4"/>
      <c r="E30" s="294"/>
      <c r="F30" s="5"/>
      <c r="G30" s="127">
        <f>G29*$J$19/1000</f>
        <v>11.1089392</v>
      </c>
      <c r="H30" s="5"/>
      <c r="I30" s="135"/>
      <c r="J30" s="127">
        <f>J29*$Q$19/1000</f>
        <v>571.62029960000007</v>
      </c>
      <c r="K30" s="136"/>
      <c r="L30" s="468"/>
      <c r="M30" s="137"/>
      <c r="N30" s="138"/>
      <c r="O30" s="139"/>
      <c r="P30" s="140"/>
      <c r="Q30" s="141"/>
      <c r="R30" s="208">
        <f>SUM(Q30:Q30)</f>
        <v>0</v>
      </c>
      <c r="S30" s="465"/>
      <c r="T30" s="467"/>
      <c r="V30" s="218"/>
      <c r="W30" s="218"/>
    </row>
    <row r="31" spans="1:24" s="3" customFormat="1" ht="41.25" customHeight="1" x14ac:dyDescent="0.2">
      <c r="A31" s="251"/>
      <c r="C31" s="463"/>
      <c r="D31" s="4"/>
      <c r="E31" s="294"/>
      <c r="F31" s="5"/>
      <c r="G31" s="6"/>
      <c r="H31" s="5"/>
      <c r="I31" s="135"/>
      <c r="J31" s="6"/>
      <c r="K31" s="136"/>
      <c r="L31" s="469"/>
      <c r="M31" s="142"/>
      <c r="N31" s="143"/>
      <c r="O31" s="143"/>
      <c r="P31" s="144"/>
      <c r="Q31" s="145"/>
      <c r="R31" s="208"/>
      <c r="S31" s="208"/>
      <c r="T31" s="146"/>
      <c r="V31" s="208"/>
      <c r="W31" s="218"/>
    </row>
    <row r="32" spans="1:24" s="3" customFormat="1" ht="12.75" customHeight="1" x14ac:dyDescent="0.2">
      <c r="A32" s="250">
        <f>A29+1</f>
        <v>2</v>
      </c>
      <c r="B32" s="193" t="s">
        <v>35</v>
      </c>
      <c r="C32" s="462" t="s">
        <v>74</v>
      </c>
      <c r="D32" s="124" t="s">
        <v>25</v>
      </c>
      <c r="E32" s="293">
        <f>E29*1000*1.85</f>
        <v>1596.5500000000002</v>
      </c>
      <c r="F32" s="126"/>
      <c r="G32" s="127"/>
      <c r="H32" s="126"/>
      <c r="I32" s="128"/>
      <c r="J32" s="127"/>
      <c r="K32" s="129"/>
      <c r="L32" s="130"/>
      <c r="M32" s="131"/>
      <c r="N32" s="132"/>
      <c r="O32" s="132"/>
      <c r="P32" s="126"/>
      <c r="Q32" s="133"/>
      <c r="R32" s="134">
        <f>0.2+9*0.05</f>
        <v>0.65</v>
      </c>
      <c r="S32" s="464">
        <f>R32+R33</f>
        <v>0.65</v>
      </c>
      <c r="T32" s="466">
        <f>E32*S32</f>
        <v>1037.7575000000002</v>
      </c>
      <c r="V32" s="217"/>
      <c r="W32" s="217"/>
    </row>
    <row r="33" spans="1:23" s="3" customFormat="1" ht="12.75" customHeight="1" x14ac:dyDescent="0.2">
      <c r="A33" s="251"/>
      <c r="B33" s="194"/>
      <c r="C33" s="463"/>
      <c r="D33" s="4"/>
      <c r="E33" s="294"/>
      <c r="F33" s="5"/>
      <c r="G33" s="127">
        <f>G32*$J$19/1000</f>
        <v>0</v>
      </c>
      <c r="H33" s="5"/>
      <c r="I33" s="135"/>
      <c r="J33" s="127">
        <f>J32*$Q$19/1000</f>
        <v>0</v>
      </c>
      <c r="K33" s="136"/>
      <c r="L33" s="468"/>
      <c r="M33" s="137"/>
      <c r="N33" s="138"/>
      <c r="O33" s="139"/>
      <c r="P33" s="140"/>
      <c r="Q33" s="141"/>
      <c r="R33" s="208">
        <f>SUM(Q33:Q33)</f>
        <v>0</v>
      </c>
      <c r="S33" s="465"/>
      <c r="T33" s="467"/>
      <c r="V33" s="218"/>
      <c r="W33" s="218"/>
    </row>
    <row r="34" spans="1:23" s="3" customFormat="1" ht="12.75" customHeight="1" x14ac:dyDescent="0.2">
      <c r="A34" s="251"/>
      <c r="C34" s="463"/>
      <c r="D34" s="4"/>
      <c r="E34" s="294"/>
      <c r="F34" s="5"/>
      <c r="G34" s="6"/>
      <c r="H34" s="5"/>
      <c r="I34" s="135"/>
      <c r="J34" s="6"/>
      <c r="K34" s="136"/>
      <c r="L34" s="469"/>
      <c r="M34" s="142"/>
      <c r="N34" s="143"/>
      <c r="O34" s="143"/>
      <c r="P34" s="144"/>
      <c r="Q34" s="145"/>
      <c r="R34" s="208"/>
      <c r="S34" s="208"/>
      <c r="T34" s="146"/>
      <c r="V34" s="208"/>
      <c r="W34" s="218"/>
    </row>
    <row r="35" spans="1:23" s="106" customFormat="1" ht="12" x14ac:dyDescent="0.2">
      <c r="A35" s="252">
        <f>A32+1</f>
        <v>3</v>
      </c>
      <c r="B35" s="215" t="s">
        <v>39</v>
      </c>
      <c r="C35" s="478" t="s">
        <v>75</v>
      </c>
      <c r="D35" s="70" t="s">
        <v>84</v>
      </c>
      <c r="E35" s="295">
        <f>2980/100</f>
        <v>29.8</v>
      </c>
      <c r="F35" s="71"/>
      <c r="G35" s="72"/>
      <c r="H35" s="71"/>
      <c r="I35" s="73"/>
      <c r="J35" s="72">
        <v>0.45</v>
      </c>
      <c r="K35" s="74"/>
      <c r="L35" s="75"/>
      <c r="M35" s="76"/>
      <c r="N35" s="77"/>
      <c r="O35" s="77"/>
      <c r="P35" s="71"/>
      <c r="Q35" s="78"/>
      <c r="R35" s="79">
        <f>G36+J36</f>
        <v>1.3706460000000003</v>
      </c>
      <c r="S35" s="480">
        <f>R35+R36</f>
        <v>1.3706460000000003</v>
      </c>
      <c r="T35" s="482">
        <f>E35*S35</f>
        <v>40.845250800000009</v>
      </c>
      <c r="V35" s="217"/>
      <c r="W35" s="217"/>
    </row>
    <row r="36" spans="1:23" s="106" customFormat="1" ht="12" x14ac:dyDescent="0.2">
      <c r="A36" s="253"/>
      <c r="B36" s="147"/>
      <c r="C36" s="479"/>
      <c r="D36" s="81"/>
      <c r="E36" s="206"/>
      <c r="F36" s="82"/>
      <c r="G36" s="127">
        <f>G35*$J$19/1000</f>
        <v>0</v>
      </c>
      <c r="H36" s="5"/>
      <c r="I36" s="135"/>
      <c r="J36" s="127">
        <f>J35*$Q$19/1000</f>
        <v>1.3706460000000003</v>
      </c>
      <c r="K36" s="84"/>
      <c r="L36" s="484"/>
      <c r="M36" s="107"/>
      <c r="N36" s="108"/>
      <c r="O36" s="109"/>
      <c r="P36" s="85"/>
      <c r="Q36" s="110"/>
      <c r="R36" s="206">
        <f>SUM(Q36:Q36)</f>
        <v>0</v>
      </c>
      <c r="S36" s="481"/>
      <c r="T36" s="483"/>
      <c r="V36" s="219"/>
      <c r="W36" s="219"/>
    </row>
    <row r="37" spans="1:23" s="106" customFormat="1" ht="24.75" customHeight="1" x14ac:dyDescent="0.2">
      <c r="A37" s="253"/>
      <c r="C37" s="479"/>
      <c r="D37" s="81"/>
      <c r="E37" s="206"/>
      <c r="F37" s="82"/>
      <c r="G37" s="86"/>
      <c r="H37" s="82"/>
      <c r="I37" s="83"/>
      <c r="J37" s="86"/>
      <c r="K37" s="84"/>
      <c r="L37" s="485"/>
      <c r="M37" s="111"/>
      <c r="N37" s="112"/>
      <c r="O37" s="112"/>
      <c r="P37" s="113"/>
      <c r="Q37" s="114"/>
      <c r="R37" s="206"/>
      <c r="S37" s="206"/>
      <c r="T37" s="115"/>
      <c r="V37" s="206"/>
      <c r="W37" s="219"/>
    </row>
    <row r="38" spans="1:23" ht="18" customHeight="1" thickBot="1" x14ac:dyDescent="0.25">
      <c r="A38" s="254"/>
      <c r="B38" s="7"/>
      <c r="C38" s="8" t="s">
        <v>80</v>
      </c>
      <c r="D38" s="9"/>
      <c r="E38" s="10"/>
      <c r="F38" s="11"/>
      <c r="G38" s="12"/>
      <c r="H38" s="11"/>
      <c r="I38" s="13"/>
      <c r="J38" s="12"/>
      <c r="K38" s="14"/>
      <c r="L38" s="15"/>
      <c r="M38" s="16"/>
      <c r="N38" s="17"/>
      <c r="O38" s="18"/>
      <c r="P38" s="11"/>
      <c r="Q38" s="12"/>
      <c r="R38" s="18"/>
      <c r="S38" s="18"/>
      <c r="T38" s="19">
        <f>SUM(T29:T37)</f>
        <v>1581.4980838844003</v>
      </c>
      <c r="U38" s="3"/>
      <c r="V38" s="18"/>
      <c r="W38" s="255"/>
    </row>
    <row r="39" spans="1:23" ht="12.75" customHeight="1" thickTop="1" x14ac:dyDescent="0.2">
      <c r="A39" s="343" t="s">
        <v>86</v>
      </c>
      <c r="B39" s="344"/>
      <c r="C39" s="345"/>
      <c r="D39" s="344"/>
      <c r="E39" s="345"/>
      <c r="F39" s="344"/>
      <c r="G39" s="344"/>
      <c r="H39" s="344"/>
      <c r="I39" s="346"/>
      <c r="J39" s="344"/>
      <c r="K39" s="347"/>
      <c r="L39" s="344"/>
      <c r="M39" s="344"/>
      <c r="N39" s="344"/>
      <c r="O39" s="344"/>
      <c r="P39" s="344"/>
      <c r="Q39" s="344"/>
      <c r="R39" s="344"/>
      <c r="S39" s="344"/>
      <c r="T39" s="348"/>
      <c r="U39" s="3"/>
      <c r="V39" s="3"/>
      <c r="W39" s="249"/>
    </row>
    <row r="40" spans="1:23" ht="3.75" customHeight="1" x14ac:dyDescent="0.2">
      <c r="A40" s="349"/>
      <c r="B40" s="350"/>
      <c r="C40" s="349"/>
      <c r="D40" s="350"/>
      <c r="E40" s="349"/>
      <c r="F40" s="350"/>
      <c r="G40" s="350"/>
      <c r="H40" s="350"/>
      <c r="I40" s="351"/>
      <c r="J40" s="350"/>
      <c r="K40" s="352"/>
      <c r="L40" s="350"/>
      <c r="M40" s="350"/>
      <c r="N40" s="350"/>
      <c r="O40" s="350"/>
      <c r="P40" s="350"/>
      <c r="Q40" s="350"/>
      <c r="R40" s="350"/>
      <c r="S40" s="350"/>
      <c r="T40" s="353"/>
      <c r="U40" s="3"/>
      <c r="V40" s="3"/>
      <c r="W40" s="249"/>
    </row>
    <row r="41" spans="1:23" ht="3.75" customHeight="1" x14ac:dyDescent="0.2">
      <c r="A41" s="354"/>
      <c r="B41" s="355"/>
      <c r="C41" s="354"/>
      <c r="D41" s="355"/>
      <c r="E41" s="354"/>
      <c r="F41" s="355"/>
      <c r="G41" s="355"/>
      <c r="H41" s="355"/>
      <c r="I41" s="356"/>
      <c r="J41" s="355"/>
      <c r="K41" s="357"/>
      <c r="L41" s="355"/>
      <c r="M41" s="355"/>
      <c r="N41" s="355"/>
      <c r="O41" s="355"/>
      <c r="P41" s="355"/>
      <c r="Q41" s="355"/>
      <c r="R41" s="355"/>
      <c r="S41" s="355"/>
      <c r="T41" s="358"/>
      <c r="U41" s="3"/>
      <c r="V41" s="3"/>
      <c r="W41" s="249"/>
    </row>
    <row r="42" spans="1:23" s="80" customFormat="1" ht="12.75" customHeight="1" x14ac:dyDescent="0.2">
      <c r="A42" s="252">
        <f>A35+1</f>
        <v>4</v>
      </c>
      <c r="B42" s="116" t="s">
        <v>44</v>
      </c>
      <c r="C42" s="478" t="s">
        <v>76</v>
      </c>
      <c r="D42" s="70" t="s">
        <v>83</v>
      </c>
      <c r="E42" s="295">
        <v>288.67</v>
      </c>
      <c r="F42" s="71"/>
      <c r="G42" s="72">
        <v>7.0000000000000007E-2</v>
      </c>
      <c r="H42" s="71"/>
      <c r="I42" s="73"/>
      <c r="J42" s="72">
        <v>0.21</v>
      </c>
      <c r="K42" s="74"/>
      <c r="L42" s="75"/>
      <c r="M42" s="76"/>
      <c r="N42" s="77"/>
      <c r="O42" s="117"/>
      <c r="P42" s="71"/>
      <c r="Q42" s="78"/>
      <c r="R42" s="79">
        <f>G43+J43</f>
        <v>0.77099050000000013</v>
      </c>
      <c r="S42" s="480">
        <f>R42+R43</f>
        <v>5.7819569720500015</v>
      </c>
      <c r="T42" s="482">
        <f>E42*S42</f>
        <v>1669.077519121674</v>
      </c>
      <c r="U42" s="106"/>
      <c r="V42" s="217"/>
      <c r="W42" s="217"/>
    </row>
    <row r="43" spans="1:23" s="80" customFormat="1" ht="12.75" customHeight="1" x14ac:dyDescent="0.2">
      <c r="A43" s="253"/>
      <c r="B43" s="118"/>
      <c r="C43" s="479"/>
      <c r="D43" s="81"/>
      <c r="E43" s="296"/>
      <c r="F43" s="82"/>
      <c r="G43" s="72">
        <f>G42*$J$19/1000</f>
        <v>0.13135570000000002</v>
      </c>
      <c r="H43" s="82"/>
      <c r="I43" s="83"/>
      <c r="J43" s="72">
        <f>J42*$Q$19/1000</f>
        <v>0.63963480000000006</v>
      </c>
      <c r="K43" s="84"/>
      <c r="L43" s="204" t="s">
        <v>45</v>
      </c>
      <c r="M43" s="107" t="s">
        <v>83</v>
      </c>
      <c r="N43" s="108">
        <v>1.1000000000000001</v>
      </c>
      <c r="O43" s="108">
        <f>E42*N43</f>
        <v>317.53700000000003</v>
      </c>
      <c r="P43" s="85">
        <v>4</v>
      </c>
      <c r="Q43" s="110">
        <f>N43*P43*$N$17</f>
        <v>5.0022126000000018</v>
      </c>
      <c r="R43" s="480">
        <f>SUM(Q43:Q44)</f>
        <v>5.0109664720500016</v>
      </c>
      <c r="S43" s="481"/>
      <c r="T43" s="483"/>
      <c r="U43" s="106"/>
      <c r="V43" s="219"/>
      <c r="W43" s="219"/>
    </row>
    <row r="44" spans="1:23" s="80" customFormat="1" ht="12.75" customHeight="1" x14ac:dyDescent="0.2">
      <c r="A44" s="253"/>
      <c r="B44" s="147"/>
      <c r="C44" s="479"/>
      <c r="D44" s="81"/>
      <c r="E44" s="296"/>
      <c r="F44" s="82"/>
      <c r="G44" s="86"/>
      <c r="H44" s="82"/>
      <c r="I44" s="83"/>
      <c r="J44" s="86"/>
      <c r="K44" s="84"/>
      <c r="L44" s="87" t="s">
        <v>31</v>
      </c>
      <c r="M44" s="88" t="s">
        <v>83</v>
      </c>
      <c r="N44" s="89">
        <v>0.05</v>
      </c>
      <c r="O44" s="89">
        <f>E42*N44</f>
        <v>14.433500000000002</v>
      </c>
      <c r="P44" s="90">
        <v>0.154</v>
      </c>
      <c r="Q44" s="119">
        <f>N44*P44*$N$17</f>
        <v>8.7538720500000018E-3</v>
      </c>
      <c r="R44" s="481"/>
      <c r="S44" s="481"/>
      <c r="T44" s="483"/>
      <c r="U44" s="106"/>
      <c r="V44" s="219"/>
      <c r="W44" s="219"/>
    </row>
    <row r="45" spans="1:23" s="80" customFormat="1" ht="12" customHeight="1" x14ac:dyDescent="0.2">
      <c r="A45" s="256"/>
      <c r="B45" s="91"/>
      <c r="C45" s="92"/>
      <c r="D45" s="93"/>
      <c r="E45" s="94"/>
      <c r="F45" s="95"/>
      <c r="G45" s="96"/>
      <c r="H45" s="95"/>
      <c r="I45" s="97"/>
      <c r="J45" s="96"/>
      <c r="K45" s="98"/>
      <c r="L45" s="99"/>
      <c r="M45" s="100"/>
      <c r="N45" s="101"/>
      <c r="O45" s="120"/>
      <c r="P45" s="95"/>
      <c r="Q45" s="102"/>
      <c r="R45" s="94"/>
      <c r="S45" s="94"/>
      <c r="T45" s="103"/>
      <c r="U45" s="106"/>
      <c r="V45" s="94"/>
      <c r="W45" s="257"/>
    </row>
    <row r="46" spans="1:23" s="80" customFormat="1" ht="12.75" customHeight="1" x14ac:dyDescent="0.2">
      <c r="A46" s="258">
        <f>A42+1</f>
        <v>5</v>
      </c>
      <c r="B46" s="147" t="s">
        <v>49</v>
      </c>
      <c r="C46" s="478" t="s">
        <v>77</v>
      </c>
      <c r="D46" s="81" t="s">
        <v>85</v>
      </c>
      <c r="E46" s="296">
        <v>1920</v>
      </c>
      <c r="F46" s="82"/>
      <c r="G46" s="86">
        <v>0.56999999999999995</v>
      </c>
      <c r="H46" s="82"/>
      <c r="I46" s="83"/>
      <c r="J46" s="86">
        <v>0.09</v>
      </c>
      <c r="K46" s="84"/>
      <c r="L46" s="75"/>
      <c r="M46" s="76"/>
      <c r="N46" s="77"/>
      <c r="O46" s="117"/>
      <c r="P46" s="71"/>
      <c r="Q46" s="78"/>
      <c r="R46" s="79">
        <f>G47+J47</f>
        <v>1.3437398999999999</v>
      </c>
      <c r="S46" s="480">
        <f>R46+R47</f>
        <v>4.6453139026500008</v>
      </c>
      <c r="T46" s="482">
        <f>E46*S46</f>
        <v>8919.0026930880013</v>
      </c>
      <c r="U46" s="106"/>
      <c r="V46" s="217"/>
      <c r="W46" s="217"/>
    </row>
    <row r="47" spans="1:23" s="80" customFormat="1" ht="12.75" customHeight="1" x14ac:dyDescent="0.2">
      <c r="A47" s="253"/>
      <c r="B47" s="147"/>
      <c r="C47" s="479"/>
      <c r="D47" s="81"/>
      <c r="E47" s="296"/>
      <c r="F47" s="82"/>
      <c r="G47" s="72">
        <f>G46*$J$19/1000</f>
        <v>1.0696106999999999</v>
      </c>
      <c r="H47" s="82"/>
      <c r="I47" s="83"/>
      <c r="J47" s="72">
        <f>J46*$Q$19/1000</f>
        <v>0.27412920000000002</v>
      </c>
      <c r="K47" s="84"/>
      <c r="L47" s="484"/>
      <c r="M47" s="107"/>
      <c r="N47" s="108"/>
      <c r="O47" s="108"/>
      <c r="P47" s="85"/>
      <c r="Q47" s="110"/>
      <c r="R47" s="480">
        <f>SUM(Q49:Q50)</f>
        <v>3.3015740026500007</v>
      </c>
      <c r="S47" s="481"/>
      <c r="T47" s="483"/>
      <c r="U47" s="106"/>
      <c r="V47" s="219"/>
      <c r="W47" s="219"/>
    </row>
    <row r="48" spans="1:23" s="80" customFormat="1" ht="6" customHeight="1" x14ac:dyDescent="0.2">
      <c r="A48" s="253"/>
      <c r="B48" s="106"/>
      <c r="C48" s="479"/>
      <c r="D48" s="81"/>
      <c r="E48" s="296"/>
      <c r="F48" s="82"/>
      <c r="G48" s="86"/>
      <c r="H48" s="82"/>
      <c r="I48" s="83"/>
      <c r="J48" s="86"/>
      <c r="K48" s="84"/>
      <c r="L48" s="485"/>
      <c r="M48" s="111"/>
      <c r="N48" s="112"/>
      <c r="O48" s="121"/>
      <c r="P48" s="113"/>
      <c r="Q48" s="114"/>
      <c r="R48" s="481"/>
      <c r="S48" s="481"/>
      <c r="T48" s="483"/>
      <c r="U48" s="106"/>
      <c r="V48" s="219"/>
      <c r="W48" s="219"/>
    </row>
    <row r="49" spans="1:23" s="80" customFormat="1" ht="12.75" customHeight="1" x14ac:dyDescent="0.2">
      <c r="A49" s="253"/>
      <c r="B49" s="106"/>
      <c r="C49" s="479"/>
      <c r="D49" s="81"/>
      <c r="E49" s="296"/>
      <c r="F49" s="82"/>
      <c r="G49" s="86"/>
      <c r="H49" s="82"/>
      <c r="I49" s="83"/>
      <c r="J49" s="86"/>
      <c r="K49" s="84"/>
      <c r="L49" s="196" t="s">
        <v>52</v>
      </c>
      <c r="M49" s="104" t="s">
        <v>83</v>
      </c>
      <c r="N49" s="105">
        <v>0.18</v>
      </c>
      <c r="O49" s="105">
        <f>E46*N49</f>
        <v>345.59999999999997</v>
      </c>
      <c r="P49" s="122">
        <v>12.5</v>
      </c>
      <c r="Q49" s="149">
        <f>N49*P49*$N$17</f>
        <v>2.5579496250000004</v>
      </c>
      <c r="R49" s="481"/>
      <c r="S49" s="481"/>
      <c r="T49" s="483"/>
      <c r="U49" s="106"/>
      <c r="V49" s="219"/>
      <c r="W49" s="219"/>
    </row>
    <row r="50" spans="1:23" s="80" customFormat="1" ht="28.5" customHeight="1" x14ac:dyDescent="0.2">
      <c r="A50" s="253"/>
      <c r="B50" s="106"/>
      <c r="C50" s="479"/>
      <c r="D50" s="81"/>
      <c r="E50" s="296"/>
      <c r="F50" s="82"/>
      <c r="G50" s="86"/>
      <c r="H50" s="82"/>
      <c r="I50" s="83"/>
      <c r="J50" s="86"/>
      <c r="K50" s="84"/>
      <c r="L50" s="87" t="s">
        <v>54</v>
      </c>
      <c r="M50" s="197" t="s">
        <v>83</v>
      </c>
      <c r="N50" s="198">
        <f>2.11/100</f>
        <v>2.1099999999999997E-2</v>
      </c>
      <c r="O50" s="198">
        <f>E46*N50</f>
        <v>40.511999999999993</v>
      </c>
      <c r="P50" s="90">
        <v>31</v>
      </c>
      <c r="Q50" s="119">
        <f>N50*P50*$N$17</f>
        <v>0.74362437765</v>
      </c>
      <c r="R50" s="481"/>
      <c r="S50" s="481"/>
      <c r="T50" s="483"/>
      <c r="U50" s="106"/>
      <c r="V50" s="219"/>
      <c r="W50" s="219"/>
    </row>
    <row r="51" spans="1:23" s="80" customFormat="1" ht="21" customHeight="1" x14ac:dyDescent="0.2">
      <c r="A51" s="256"/>
      <c r="B51" s="91"/>
      <c r="C51" s="92"/>
      <c r="D51" s="93"/>
      <c r="E51" s="94"/>
      <c r="F51" s="95"/>
      <c r="G51" s="96"/>
      <c r="H51" s="95"/>
      <c r="I51" s="97"/>
      <c r="J51" s="96"/>
      <c r="K51" s="98"/>
      <c r="L51" s="99"/>
      <c r="M51" s="100"/>
      <c r="N51" s="101"/>
      <c r="O51" s="120"/>
      <c r="P51" s="95"/>
      <c r="Q51" s="102"/>
      <c r="R51" s="94"/>
      <c r="S51" s="94"/>
      <c r="T51" s="115"/>
      <c r="U51" s="106"/>
      <c r="V51" s="94"/>
      <c r="W51" s="219"/>
    </row>
    <row r="52" spans="1:23" s="161" customFormat="1" ht="12.75" customHeight="1" x14ac:dyDescent="0.2">
      <c r="A52" s="259">
        <f>A46+1</f>
        <v>6</v>
      </c>
      <c r="B52" s="470" t="s">
        <v>43</v>
      </c>
      <c r="C52" s="472" t="s">
        <v>78</v>
      </c>
      <c r="D52" s="152" t="s">
        <v>83</v>
      </c>
      <c r="E52" s="297">
        <v>12.95</v>
      </c>
      <c r="F52" s="153"/>
      <c r="G52" s="154">
        <v>0.7</v>
      </c>
      <c r="H52" s="153"/>
      <c r="I52" s="155"/>
      <c r="J52" s="154">
        <v>0.28000000000000003</v>
      </c>
      <c r="K52" s="156"/>
      <c r="L52" s="189"/>
      <c r="M52" s="190"/>
      <c r="N52" s="157"/>
      <c r="O52" s="158"/>
      <c r="P52" s="153"/>
      <c r="Q52" s="159"/>
      <c r="R52" s="160">
        <f>G53+J53</f>
        <v>2.1664034000000001</v>
      </c>
      <c r="S52" s="474">
        <f>R52+R53</f>
        <v>39.480135441740003</v>
      </c>
      <c r="T52" s="476">
        <f>E52*S52</f>
        <v>511.26775397053302</v>
      </c>
      <c r="V52" s="217"/>
      <c r="W52" s="217"/>
    </row>
    <row r="53" spans="1:23" s="161" customFormat="1" ht="12.75" customHeight="1" x14ac:dyDescent="0.2">
      <c r="A53" s="260"/>
      <c r="B53" s="471"/>
      <c r="C53" s="473"/>
      <c r="D53" s="162"/>
      <c r="E53" s="298"/>
      <c r="F53" s="163"/>
      <c r="G53" s="127">
        <f>G52*$J$19/1000</f>
        <v>1.3135570000000001</v>
      </c>
      <c r="H53" s="5"/>
      <c r="I53" s="135"/>
      <c r="J53" s="127">
        <f>J52*$Q$19/1000</f>
        <v>0.85284640000000012</v>
      </c>
      <c r="K53" s="136"/>
      <c r="L53" s="164" t="s">
        <v>48</v>
      </c>
      <c r="M53" s="165" t="s">
        <v>83</v>
      </c>
      <c r="N53" s="166">
        <v>1.02</v>
      </c>
      <c r="O53" s="166">
        <f>E52*N53</f>
        <v>13.209</v>
      </c>
      <c r="P53" s="167">
        <v>32.177999999999997</v>
      </c>
      <c r="Q53" s="123">
        <f>N53*P53*$N$17</f>
        <v>37.313732041740003</v>
      </c>
      <c r="R53" s="214">
        <f>SUM(Q53:Q56)</f>
        <v>37.313732041740003</v>
      </c>
      <c r="S53" s="475"/>
      <c r="T53" s="477"/>
      <c r="V53" s="220"/>
      <c r="W53" s="220"/>
    </row>
    <row r="54" spans="1:23" s="161" customFormat="1" ht="12.75" customHeight="1" x14ac:dyDescent="0.2">
      <c r="A54" s="260"/>
      <c r="B54" s="471"/>
      <c r="C54" s="473"/>
      <c r="D54" s="162"/>
      <c r="E54" s="298"/>
      <c r="F54" s="163"/>
      <c r="G54" s="1"/>
      <c r="H54" s="163"/>
      <c r="I54" s="168"/>
      <c r="J54" s="1"/>
      <c r="K54" s="169"/>
      <c r="L54" s="170"/>
      <c r="M54" s="171"/>
      <c r="N54" s="172"/>
      <c r="O54" s="173"/>
      <c r="P54" s="163"/>
      <c r="Q54" s="174"/>
      <c r="R54" s="214"/>
      <c r="S54" s="214"/>
      <c r="T54" s="175"/>
      <c r="V54" s="214"/>
      <c r="W54" s="220"/>
    </row>
    <row r="55" spans="1:23" s="161" customFormat="1" ht="12.75" customHeight="1" x14ac:dyDescent="0.2">
      <c r="A55" s="260"/>
      <c r="B55" s="212"/>
      <c r="C55" s="473"/>
      <c r="D55" s="162"/>
      <c r="E55" s="298"/>
      <c r="F55" s="163"/>
      <c r="G55" s="1"/>
      <c r="H55" s="163"/>
      <c r="I55" s="168"/>
      <c r="J55" s="1"/>
      <c r="K55" s="169"/>
      <c r="L55" s="170"/>
      <c r="M55" s="171"/>
      <c r="N55" s="176"/>
      <c r="O55" s="173"/>
      <c r="P55" s="163"/>
      <c r="Q55" s="174"/>
      <c r="R55" s="214"/>
      <c r="S55" s="214"/>
      <c r="T55" s="175"/>
      <c r="V55" s="214"/>
      <c r="W55" s="220"/>
    </row>
    <row r="56" spans="1:23" s="161" customFormat="1" ht="12.75" customHeight="1" x14ac:dyDescent="0.2">
      <c r="A56" s="260"/>
      <c r="B56" s="212"/>
      <c r="C56" s="195"/>
      <c r="D56" s="162"/>
      <c r="E56" s="298"/>
      <c r="F56" s="163"/>
      <c r="G56" s="1"/>
      <c r="H56" s="163"/>
      <c r="I56" s="168"/>
      <c r="J56" s="1"/>
      <c r="K56" s="169"/>
      <c r="L56" s="170"/>
      <c r="M56" s="171"/>
      <c r="N56" s="176"/>
      <c r="O56" s="173"/>
      <c r="P56" s="163"/>
      <c r="Q56" s="174"/>
      <c r="R56" s="214"/>
      <c r="S56" s="214"/>
      <c r="T56" s="175"/>
      <c r="V56" s="214"/>
      <c r="W56" s="220"/>
    </row>
    <row r="57" spans="1:23" s="161" customFormat="1" ht="6" customHeight="1" x14ac:dyDescent="0.2">
      <c r="A57" s="261"/>
      <c r="B57" s="177"/>
      <c r="C57" s="178"/>
      <c r="D57" s="179"/>
      <c r="E57" s="180"/>
      <c r="F57" s="181"/>
      <c r="G57" s="182"/>
      <c r="H57" s="181"/>
      <c r="I57" s="183"/>
      <c r="J57" s="182"/>
      <c r="K57" s="184"/>
      <c r="L57" s="191"/>
      <c r="M57" s="192"/>
      <c r="N57" s="185"/>
      <c r="O57" s="186"/>
      <c r="P57" s="181"/>
      <c r="Q57" s="187"/>
      <c r="R57" s="180"/>
      <c r="S57" s="180"/>
      <c r="T57" s="188"/>
      <c r="V57" s="180"/>
      <c r="W57" s="262"/>
    </row>
    <row r="58" spans="1:23" s="80" customFormat="1" ht="12.75" customHeight="1" x14ac:dyDescent="0.2">
      <c r="A58" s="252">
        <f>A52+1</f>
        <v>7</v>
      </c>
      <c r="B58" s="488" t="s">
        <v>59</v>
      </c>
      <c r="C58" s="478" t="s">
        <v>79</v>
      </c>
      <c r="D58" s="70" t="s">
        <v>42</v>
      </c>
      <c r="E58" s="295">
        <v>203.17</v>
      </c>
      <c r="F58" s="71"/>
      <c r="G58" s="72">
        <f>59.2/100</f>
        <v>0.59200000000000008</v>
      </c>
      <c r="H58" s="71"/>
      <c r="I58" s="73"/>
      <c r="J58" s="72">
        <f>0.71/100</f>
        <v>7.0999999999999995E-3</v>
      </c>
      <c r="K58" s="74"/>
      <c r="L58" s="75"/>
      <c r="M58" s="76"/>
      <c r="N58" s="77"/>
      <c r="O58" s="77"/>
      <c r="P58" s="71"/>
      <c r="Q58" s="78"/>
      <c r="R58" s="79">
        <f>G59+J59</f>
        <v>1.1325196680000003</v>
      </c>
      <c r="S58" s="480">
        <f>R58+R59</f>
        <v>3.9514961151330006</v>
      </c>
      <c r="T58" s="482">
        <f>E58*S58</f>
        <v>802.82546571157172</v>
      </c>
      <c r="U58" s="106"/>
      <c r="V58" s="217"/>
      <c r="W58" s="217"/>
    </row>
    <row r="59" spans="1:23" s="80" customFormat="1" ht="24" customHeight="1" x14ac:dyDescent="0.2">
      <c r="A59" s="253"/>
      <c r="B59" s="489"/>
      <c r="C59" s="490"/>
      <c r="D59" s="81"/>
      <c r="E59" s="296"/>
      <c r="F59" s="82"/>
      <c r="G59" s="72">
        <f>G58*$J$19/1000</f>
        <v>1.1108939200000003</v>
      </c>
      <c r="H59" s="82"/>
      <c r="I59" s="83"/>
      <c r="J59" s="72">
        <f>J58*$Q$19/1000</f>
        <v>2.1625747999999997E-2</v>
      </c>
      <c r="K59" s="84"/>
      <c r="L59" s="204" t="s">
        <v>60</v>
      </c>
      <c r="M59" s="148" t="s">
        <v>83</v>
      </c>
      <c r="N59" s="200">
        <v>4.4999999999999998E-2</v>
      </c>
      <c r="O59" s="150">
        <f>E58*N59</f>
        <v>9.1426499999999997</v>
      </c>
      <c r="P59" s="85">
        <v>12.5</v>
      </c>
      <c r="Q59" s="110">
        <f>N59*P59*$N$17</f>
        <v>0.63948740625000011</v>
      </c>
      <c r="R59" s="480">
        <f>SUM(Q59:Q61)</f>
        <v>2.8189764471330006</v>
      </c>
      <c r="S59" s="486"/>
      <c r="T59" s="487"/>
      <c r="U59" s="106"/>
      <c r="V59" s="221"/>
      <c r="W59" s="221"/>
    </row>
    <row r="60" spans="1:23" s="80" customFormat="1" ht="12.75" customHeight="1" x14ac:dyDescent="0.2">
      <c r="A60" s="253"/>
      <c r="B60" s="216"/>
      <c r="C60" s="490"/>
      <c r="D60" s="81"/>
      <c r="E60" s="296"/>
      <c r="F60" s="82"/>
      <c r="G60" s="86"/>
      <c r="H60" s="82"/>
      <c r="I60" s="83"/>
      <c r="J60" s="86"/>
      <c r="K60" s="84"/>
      <c r="L60" s="87" t="s">
        <v>46</v>
      </c>
      <c r="M60" s="88" t="s">
        <v>83</v>
      </c>
      <c r="N60" s="199">
        <f>5.9/100</f>
        <v>5.9000000000000004E-2</v>
      </c>
      <c r="O60" s="151">
        <f>E58*N60</f>
        <v>11.987030000000001</v>
      </c>
      <c r="P60" s="90">
        <v>32.177999999999997</v>
      </c>
      <c r="Q60" s="119">
        <f t="shared" ref="Q60:Q61" si="0">N60*P60*$N$17</f>
        <v>2.1583433239830003</v>
      </c>
      <c r="R60" s="481"/>
      <c r="S60" s="486"/>
      <c r="T60" s="487"/>
      <c r="U60" s="106"/>
      <c r="V60" s="221"/>
      <c r="W60" s="221"/>
    </row>
    <row r="61" spans="1:23" s="80" customFormat="1" ht="12.75" customHeight="1" x14ac:dyDescent="0.2">
      <c r="A61" s="253"/>
      <c r="B61" s="147"/>
      <c r="C61" s="490"/>
      <c r="D61" s="81"/>
      <c r="E61" s="296"/>
      <c r="F61" s="82"/>
      <c r="G61" s="86"/>
      <c r="H61" s="82"/>
      <c r="I61" s="83"/>
      <c r="J61" s="86"/>
      <c r="K61" s="84"/>
      <c r="L61" s="87" t="s">
        <v>47</v>
      </c>
      <c r="M61" s="88" t="s">
        <v>83</v>
      </c>
      <c r="N61" s="199">
        <f>0.06/100</f>
        <v>5.9999999999999995E-4</v>
      </c>
      <c r="O61" s="151">
        <f>E58*N61</f>
        <v>0.12190199999999998</v>
      </c>
      <c r="P61" s="90">
        <v>31</v>
      </c>
      <c r="Q61" s="119">
        <f t="shared" si="0"/>
        <v>2.1145716900000004E-2</v>
      </c>
      <c r="R61" s="481"/>
      <c r="S61" s="486"/>
      <c r="T61" s="487"/>
      <c r="U61" s="106"/>
      <c r="V61" s="221"/>
      <c r="W61" s="221"/>
    </row>
    <row r="62" spans="1:23" s="80" customFormat="1" ht="19.5" customHeight="1" x14ac:dyDescent="0.2">
      <c r="A62" s="256"/>
      <c r="B62" s="91"/>
      <c r="C62" s="92"/>
      <c r="D62" s="93"/>
      <c r="E62" s="94"/>
      <c r="F62" s="95"/>
      <c r="G62" s="96"/>
      <c r="H62" s="95"/>
      <c r="I62" s="97"/>
      <c r="J62" s="96"/>
      <c r="K62" s="98"/>
      <c r="L62" s="99"/>
      <c r="M62" s="100"/>
      <c r="N62" s="101"/>
      <c r="O62" s="101"/>
      <c r="P62" s="95"/>
      <c r="Q62" s="102"/>
      <c r="R62" s="94"/>
      <c r="S62" s="94"/>
      <c r="T62" s="103"/>
      <c r="U62" s="106"/>
      <c r="V62" s="94"/>
      <c r="W62" s="257"/>
    </row>
    <row r="63" spans="1:23" ht="18" customHeight="1" x14ac:dyDescent="0.2">
      <c r="A63" s="254"/>
      <c r="B63" s="7"/>
      <c r="C63" s="8" t="s">
        <v>80</v>
      </c>
      <c r="D63" s="9"/>
      <c r="E63" s="10"/>
      <c r="F63" s="11"/>
      <c r="G63" s="12"/>
      <c r="H63" s="11"/>
      <c r="I63" s="13"/>
      <c r="J63" s="12"/>
      <c r="K63" s="14"/>
      <c r="L63" s="15"/>
      <c r="M63" s="16"/>
      <c r="N63" s="17"/>
      <c r="O63" s="18"/>
      <c r="P63" s="11"/>
      <c r="Q63" s="12"/>
      <c r="R63" s="18"/>
      <c r="S63" s="18"/>
      <c r="T63" s="19">
        <f>SUM(T42:T62)</f>
        <v>11902.173431891781</v>
      </c>
      <c r="U63" s="3"/>
      <c r="V63" s="18"/>
      <c r="W63" s="255"/>
    </row>
    <row r="64" spans="1:23" ht="12" x14ac:dyDescent="0.2">
      <c r="A64" s="263"/>
      <c r="B64" s="7"/>
      <c r="C64" s="24"/>
      <c r="D64" s="9"/>
      <c r="E64" s="25"/>
      <c r="F64" s="11"/>
      <c r="G64" s="12"/>
      <c r="H64" s="11"/>
      <c r="I64" s="11"/>
      <c r="J64" s="12"/>
      <c r="K64" s="11"/>
      <c r="L64" s="15"/>
      <c r="M64" s="16"/>
      <c r="N64" s="17"/>
      <c r="O64" s="18"/>
      <c r="P64" s="11"/>
      <c r="Q64" s="12"/>
      <c r="R64" s="18"/>
      <c r="S64" s="18"/>
      <c r="T64" s="19"/>
      <c r="U64" s="3"/>
      <c r="V64" s="18"/>
      <c r="W64" s="255"/>
    </row>
    <row r="65" spans="1:25" ht="12" x14ac:dyDescent="0.2">
      <c r="A65" s="263"/>
      <c r="B65" s="7"/>
      <c r="C65" s="24" t="s">
        <v>80</v>
      </c>
      <c r="D65" s="9"/>
      <c r="E65" s="25"/>
      <c r="F65" s="11"/>
      <c r="G65" s="12"/>
      <c r="H65" s="11"/>
      <c r="I65" s="11"/>
      <c r="J65" s="12"/>
      <c r="K65" s="11"/>
      <c r="L65" s="15"/>
      <c r="M65" s="16"/>
      <c r="N65" s="17"/>
      <c r="O65" s="18"/>
      <c r="P65" s="11"/>
      <c r="Q65" s="12"/>
      <c r="R65" s="18"/>
      <c r="S65" s="18"/>
      <c r="T65" s="19">
        <f>T63+T38</f>
        <v>13483.671515776181</v>
      </c>
      <c r="U65" s="3"/>
      <c r="V65" s="18"/>
      <c r="W65" s="255"/>
      <c r="X65" s="290">
        <v>13.42</v>
      </c>
      <c r="Y65" s="2" t="s">
        <v>63</v>
      </c>
    </row>
    <row r="66" spans="1:25" ht="0.75" customHeight="1" x14ac:dyDescent="0.2">
      <c r="A66" s="266"/>
      <c r="B66" s="243"/>
      <c r="C66" s="243"/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3"/>
      <c r="V66" s="243"/>
      <c r="W66" s="267"/>
    </row>
    <row r="67" spans="1:25" ht="12.75" hidden="1" x14ac:dyDescent="0.2">
      <c r="A67" s="266"/>
      <c r="B67" s="243"/>
      <c r="C67" s="244"/>
      <c r="D67" s="386" t="s">
        <v>36</v>
      </c>
      <c r="E67" s="386"/>
      <c r="F67" s="386"/>
      <c r="G67" s="386"/>
      <c r="H67" s="386"/>
      <c r="I67" s="386"/>
      <c r="J67" s="386"/>
      <c r="K67" s="386"/>
      <c r="L67" s="386"/>
      <c r="M67" s="386"/>
      <c r="N67" s="386"/>
      <c r="O67" s="386"/>
      <c r="P67" s="386"/>
      <c r="Q67" s="386"/>
      <c r="R67" s="386"/>
      <c r="S67" s="243"/>
      <c r="T67" s="243"/>
      <c r="U67" s="3"/>
      <c r="V67" s="243"/>
      <c r="W67" s="267"/>
    </row>
    <row r="68" spans="1:25" s="80" customFormat="1" ht="12.75" hidden="1" x14ac:dyDescent="0.2">
      <c r="A68" s="266"/>
      <c r="B68" s="243"/>
      <c r="C68" s="243"/>
      <c r="D68" s="243"/>
      <c r="E68" s="387" t="s">
        <v>0</v>
      </c>
      <c r="F68" s="387"/>
      <c r="G68" s="387"/>
      <c r="H68" s="387"/>
      <c r="I68" s="387"/>
      <c r="J68" s="387"/>
      <c r="K68" s="387"/>
      <c r="L68" s="387"/>
      <c r="M68" s="387"/>
      <c r="N68" s="387"/>
      <c r="O68" s="379"/>
      <c r="P68" s="379"/>
      <c r="Q68" s="379"/>
      <c r="R68" s="379"/>
      <c r="S68" s="243"/>
      <c r="T68" s="243"/>
      <c r="U68" s="106"/>
      <c r="V68" s="243"/>
      <c r="W68" s="267"/>
    </row>
    <row r="69" spans="1:25" ht="40.5" customHeight="1" x14ac:dyDescent="0.2">
      <c r="A69" s="312" t="s">
        <v>62</v>
      </c>
      <c r="B69" s="313"/>
      <c r="C69" s="313"/>
      <c r="D69" s="313"/>
      <c r="E69" s="313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43"/>
      <c r="T69" s="243"/>
      <c r="U69" s="3"/>
      <c r="V69" s="243"/>
      <c r="W69" s="267"/>
    </row>
    <row r="70" spans="1:25" ht="2.25" customHeight="1" x14ac:dyDescent="0.2">
      <c r="A70" s="266"/>
      <c r="B70" s="243"/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3"/>
      <c r="V70" s="243"/>
      <c r="W70" s="267"/>
    </row>
    <row r="71" spans="1:25" ht="12.75" hidden="1" x14ac:dyDescent="0.2">
      <c r="A71" s="266"/>
      <c r="B71" s="243"/>
      <c r="C71" s="269"/>
      <c r="D71" s="269"/>
      <c r="E71" s="270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71"/>
      <c r="S71" s="243"/>
      <c r="T71" s="243"/>
      <c r="U71" s="3"/>
      <c r="V71" s="243"/>
      <c r="W71" s="267"/>
    </row>
    <row r="72" spans="1:25" ht="12.75" hidden="1" x14ac:dyDescent="0.2">
      <c r="A72" s="333" t="s">
        <v>1</v>
      </c>
      <c r="B72" s="334"/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4" t="s">
        <v>4</v>
      </c>
      <c r="P72" s="335" t="e">
        <f>T124</f>
        <v>#REF!</v>
      </c>
      <c r="Q72" s="336"/>
      <c r="R72" s="336"/>
      <c r="S72" s="272" t="s">
        <v>7</v>
      </c>
      <c r="T72" s="243"/>
      <c r="U72" s="3"/>
      <c r="V72" s="272"/>
      <c r="W72" s="267"/>
    </row>
    <row r="73" spans="1:25" hidden="1" x14ac:dyDescent="0.2">
      <c r="A73" s="273"/>
      <c r="B73" s="268"/>
      <c r="C73" s="274"/>
      <c r="D73" s="274"/>
      <c r="E73" s="337"/>
      <c r="F73" s="337"/>
      <c r="G73" s="337"/>
      <c r="H73" s="243"/>
      <c r="I73" s="243"/>
      <c r="J73" s="243"/>
      <c r="K73" s="243"/>
      <c r="L73" s="243"/>
      <c r="M73" s="243"/>
      <c r="N73" s="275"/>
      <c r="O73" s="243"/>
      <c r="P73" s="276"/>
      <c r="Q73" s="277"/>
      <c r="R73" s="277"/>
      <c r="S73" s="243"/>
      <c r="T73" s="272"/>
      <c r="U73" s="3"/>
      <c r="V73" s="243"/>
      <c r="W73" s="278"/>
    </row>
    <row r="74" spans="1:25" ht="12.75" hidden="1" x14ac:dyDescent="0.2">
      <c r="A74" s="273" t="s">
        <v>2</v>
      </c>
      <c r="B74" s="268"/>
      <c r="C74" s="268"/>
      <c r="D74" s="338">
        <v>203132</v>
      </c>
      <c r="E74" s="336"/>
      <c r="F74" s="336"/>
      <c r="G74" s="245" t="s">
        <v>3</v>
      </c>
      <c r="H74" s="243"/>
      <c r="I74" s="243"/>
      <c r="J74" s="245"/>
      <c r="K74" s="245"/>
      <c r="L74" s="245"/>
      <c r="M74" s="279" t="s">
        <v>33</v>
      </c>
      <c r="N74" s="339">
        <f>1.02*1.05*1.0615</f>
        <v>1.1368665000000002</v>
      </c>
      <c r="O74" s="340"/>
      <c r="P74" s="340"/>
      <c r="Q74" s="243"/>
      <c r="R74" s="271"/>
      <c r="S74" s="243"/>
      <c r="T74" s="243"/>
      <c r="U74" s="3"/>
      <c r="V74" s="243"/>
      <c r="W74" s="267"/>
    </row>
    <row r="75" spans="1:25" ht="12.75" hidden="1" x14ac:dyDescent="0.2">
      <c r="A75" s="273"/>
      <c r="B75" s="268"/>
      <c r="C75" s="268"/>
      <c r="D75" s="268"/>
      <c r="E75" s="280"/>
      <c r="F75" s="280"/>
      <c r="G75" s="245"/>
      <c r="H75" s="243"/>
      <c r="I75" s="243"/>
      <c r="J75" s="245"/>
      <c r="K75" s="245"/>
      <c r="L75" s="245"/>
      <c r="M75" s="243"/>
      <c r="N75" s="243"/>
      <c r="O75" s="243"/>
      <c r="P75" s="243"/>
      <c r="Q75" s="243"/>
      <c r="R75" s="271"/>
      <c r="S75" s="243"/>
      <c r="T75" s="243"/>
      <c r="U75" s="3"/>
      <c r="V75" s="243"/>
      <c r="W75" s="267"/>
    </row>
    <row r="76" spans="1:25" ht="12.75" hidden="1" x14ac:dyDescent="0.2">
      <c r="A76" s="273" t="s">
        <v>21</v>
      </c>
      <c r="B76" s="281"/>
      <c r="C76" s="281"/>
      <c r="D76" s="281"/>
      <c r="E76" s="281"/>
      <c r="F76" s="268"/>
      <c r="G76" s="244" t="s">
        <v>22</v>
      </c>
      <c r="H76" s="268"/>
      <c r="I76" s="282"/>
      <c r="J76" s="341">
        <v>1876.51</v>
      </c>
      <c r="K76" s="342"/>
      <c r="L76" s="342"/>
      <c r="M76" s="283"/>
      <c r="N76" s="244"/>
      <c r="O76" s="244"/>
      <c r="P76" s="244" t="s">
        <v>23</v>
      </c>
      <c r="Q76" s="341">
        <v>3045.88</v>
      </c>
      <c r="R76" s="342"/>
      <c r="S76" s="342"/>
      <c r="T76" s="282"/>
      <c r="U76" s="3"/>
      <c r="V76" s="3"/>
      <c r="W76" s="284"/>
    </row>
    <row r="77" spans="1:25" ht="12.75" hidden="1" x14ac:dyDescent="0.2">
      <c r="A77" s="285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286"/>
      <c r="S77" s="40"/>
      <c r="T77" s="40"/>
      <c r="U77" s="3"/>
      <c r="V77" s="40"/>
      <c r="W77" s="287"/>
    </row>
    <row r="78" spans="1:25" ht="13.5" hidden="1" customHeight="1" x14ac:dyDescent="0.2">
      <c r="A78" s="321" t="s">
        <v>16</v>
      </c>
      <c r="B78" s="318" t="s">
        <v>5</v>
      </c>
      <c r="C78" s="321" t="s">
        <v>6</v>
      </c>
      <c r="D78" s="324" t="s">
        <v>8</v>
      </c>
      <c r="E78" s="324" t="s">
        <v>9</v>
      </c>
      <c r="F78" s="327" t="s">
        <v>17</v>
      </c>
      <c r="G78" s="328"/>
      <c r="H78" s="328"/>
      <c r="I78" s="327" t="s">
        <v>19</v>
      </c>
      <c r="J78" s="362"/>
      <c r="K78" s="363"/>
      <c r="L78" s="370" t="s">
        <v>11</v>
      </c>
      <c r="M78" s="371"/>
      <c r="N78" s="371"/>
      <c r="O78" s="371"/>
      <c r="P78" s="371"/>
      <c r="Q78" s="371"/>
      <c r="R78" s="327" t="s">
        <v>18</v>
      </c>
      <c r="S78" s="324" t="s">
        <v>12</v>
      </c>
      <c r="T78" s="376" t="s">
        <v>13</v>
      </c>
      <c r="U78" s="3"/>
      <c r="V78" s="222"/>
      <c r="W78" s="222"/>
    </row>
    <row r="79" spans="1:25" ht="12" hidden="1" x14ac:dyDescent="0.2">
      <c r="A79" s="322"/>
      <c r="B79" s="319"/>
      <c r="C79" s="322"/>
      <c r="D79" s="325"/>
      <c r="E79" s="325"/>
      <c r="F79" s="329"/>
      <c r="G79" s="330"/>
      <c r="H79" s="330"/>
      <c r="I79" s="364"/>
      <c r="J79" s="365"/>
      <c r="K79" s="366"/>
      <c r="L79" s="379" t="s">
        <v>10</v>
      </c>
      <c r="M79" s="382" t="s">
        <v>8</v>
      </c>
      <c r="N79" s="359" t="s">
        <v>20</v>
      </c>
      <c r="O79" s="359" t="s">
        <v>14</v>
      </c>
      <c r="P79" s="359" t="s">
        <v>15</v>
      </c>
      <c r="Q79" s="359" t="s">
        <v>34</v>
      </c>
      <c r="R79" s="372"/>
      <c r="S79" s="374"/>
      <c r="T79" s="377"/>
      <c r="U79" s="3"/>
      <c r="V79" s="223"/>
      <c r="W79" s="223"/>
    </row>
    <row r="80" spans="1:25" ht="12" hidden="1" x14ac:dyDescent="0.2">
      <c r="A80" s="322"/>
      <c r="B80" s="319"/>
      <c r="C80" s="322"/>
      <c r="D80" s="325"/>
      <c r="E80" s="325"/>
      <c r="F80" s="329"/>
      <c r="G80" s="330"/>
      <c r="H80" s="330"/>
      <c r="I80" s="364"/>
      <c r="J80" s="365"/>
      <c r="K80" s="366"/>
      <c r="L80" s="380"/>
      <c r="M80" s="383"/>
      <c r="N80" s="374"/>
      <c r="O80" s="374"/>
      <c r="P80" s="384"/>
      <c r="Q80" s="360"/>
      <c r="R80" s="372"/>
      <c r="S80" s="374"/>
      <c r="T80" s="377"/>
      <c r="U80" s="3"/>
      <c r="V80" s="223"/>
      <c r="W80" s="223"/>
    </row>
    <row r="81" spans="1:23" ht="12" hidden="1" x14ac:dyDescent="0.2">
      <c r="A81" s="322"/>
      <c r="B81" s="319"/>
      <c r="C81" s="322"/>
      <c r="D81" s="325"/>
      <c r="E81" s="325"/>
      <c r="F81" s="329"/>
      <c r="G81" s="330"/>
      <c r="H81" s="330"/>
      <c r="I81" s="364"/>
      <c r="J81" s="365"/>
      <c r="K81" s="366"/>
      <c r="L81" s="380"/>
      <c r="M81" s="383"/>
      <c r="N81" s="374"/>
      <c r="O81" s="374"/>
      <c r="P81" s="384"/>
      <c r="Q81" s="360"/>
      <c r="R81" s="372"/>
      <c r="S81" s="374"/>
      <c r="T81" s="377"/>
      <c r="U81" s="3"/>
      <c r="V81" s="223"/>
      <c r="W81" s="223"/>
    </row>
    <row r="82" spans="1:23" ht="12" hidden="1" x14ac:dyDescent="0.2">
      <c r="A82" s="323"/>
      <c r="B82" s="320"/>
      <c r="C82" s="323"/>
      <c r="D82" s="326"/>
      <c r="E82" s="326"/>
      <c r="F82" s="331"/>
      <c r="G82" s="332"/>
      <c r="H82" s="332"/>
      <c r="I82" s="367"/>
      <c r="J82" s="368"/>
      <c r="K82" s="369"/>
      <c r="L82" s="381"/>
      <c r="M82" s="383"/>
      <c r="N82" s="375"/>
      <c r="O82" s="375"/>
      <c r="P82" s="385"/>
      <c r="Q82" s="361"/>
      <c r="R82" s="373"/>
      <c r="S82" s="375"/>
      <c r="T82" s="378"/>
      <c r="U82" s="3"/>
      <c r="V82" s="224"/>
      <c r="W82" s="224"/>
    </row>
    <row r="83" spans="1:23" ht="12" x14ac:dyDescent="0.2">
      <c r="A83" s="456" t="s">
        <v>72</v>
      </c>
      <c r="B83" s="457"/>
      <c r="C83" s="458"/>
      <c r="D83" s="457"/>
      <c r="E83" s="458"/>
      <c r="F83" s="457"/>
      <c r="G83" s="457"/>
      <c r="H83" s="457"/>
      <c r="I83" s="459"/>
      <c r="J83" s="457"/>
      <c r="K83" s="460"/>
      <c r="L83" s="457"/>
      <c r="M83" s="457"/>
      <c r="N83" s="457"/>
      <c r="O83" s="457"/>
      <c r="P83" s="457"/>
      <c r="Q83" s="457"/>
      <c r="R83" s="457"/>
      <c r="S83" s="457"/>
      <c r="T83" s="461"/>
      <c r="U83" s="3"/>
      <c r="V83" s="3"/>
      <c r="W83" s="249"/>
    </row>
    <row r="84" spans="1:23" ht="12" x14ac:dyDescent="0.2">
      <c r="A84" s="349"/>
      <c r="B84" s="350"/>
      <c r="C84" s="349"/>
      <c r="D84" s="350"/>
      <c r="E84" s="349"/>
      <c r="F84" s="350"/>
      <c r="G84" s="350"/>
      <c r="H84" s="350"/>
      <c r="I84" s="351"/>
      <c r="J84" s="350"/>
      <c r="K84" s="352"/>
      <c r="L84" s="350"/>
      <c r="M84" s="350"/>
      <c r="N84" s="350"/>
      <c r="O84" s="350"/>
      <c r="P84" s="350"/>
      <c r="Q84" s="350"/>
      <c r="R84" s="350"/>
      <c r="S84" s="350"/>
      <c r="T84" s="353"/>
      <c r="U84" s="3"/>
      <c r="V84" s="3"/>
      <c r="W84" s="249"/>
    </row>
    <row r="85" spans="1:23" ht="12" x14ac:dyDescent="0.2">
      <c r="A85" s="354"/>
      <c r="B85" s="355"/>
      <c r="C85" s="354"/>
      <c r="D85" s="355"/>
      <c r="E85" s="354"/>
      <c r="F85" s="355"/>
      <c r="G85" s="355"/>
      <c r="H85" s="355"/>
      <c r="I85" s="356"/>
      <c r="J85" s="355"/>
      <c r="K85" s="357"/>
      <c r="L85" s="355"/>
      <c r="M85" s="355"/>
      <c r="N85" s="355"/>
      <c r="O85" s="355"/>
      <c r="P85" s="355"/>
      <c r="Q85" s="355"/>
      <c r="R85" s="355"/>
      <c r="S85" s="355"/>
      <c r="T85" s="358"/>
      <c r="U85" s="3"/>
      <c r="V85" s="3"/>
      <c r="W85" s="249"/>
    </row>
    <row r="86" spans="1:23" ht="12" customHeight="1" x14ac:dyDescent="0.2">
      <c r="A86" s="250">
        <v>1</v>
      </c>
      <c r="B86" s="193" t="s">
        <v>37</v>
      </c>
      <c r="C86" s="462" t="s">
        <v>73</v>
      </c>
      <c r="D86" s="124" t="s">
        <v>82</v>
      </c>
      <c r="E86" s="125">
        <f>3700/1000</f>
        <v>3.7</v>
      </c>
      <c r="F86" s="126"/>
      <c r="G86" s="127">
        <v>5.92</v>
      </c>
      <c r="H86" s="126"/>
      <c r="I86" s="128"/>
      <c r="J86" s="127">
        <v>187.67</v>
      </c>
      <c r="K86" s="129"/>
      <c r="L86" s="130"/>
      <c r="M86" s="131"/>
      <c r="N86" s="132"/>
      <c r="O86" s="132"/>
      <c r="P86" s="126"/>
      <c r="Q86" s="133"/>
      <c r="R86" s="134">
        <f>G87+J87</f>
        <v>582.72923880000008</v>
      </c>
      <c r="S86" s="464">
        <f>R86+R87</f>
        <v>582.72923880000008</v>
      </c>
      <c r="T86" s="466">
        <f>E86*S86</f>
        <v>2156.0981835600005</v>
      </c>
      <c r="U86" s="3"/>
      <c r="V86" s="217"/>
      <c r="W86" s="217"/>
    </row>
    <row r="87" spans="1:23" ht="12" customHeight="1" x14ac:dyDescent="0.2">
      <c r="A87" s="251"/>
      <c r="B87" s="194"/>
      <c r="C87" s="463"/>
      <c r="E87" s="208"/>
      <c r="G87" s="127">
        <f>G86*$J$19/1000</f>
        <v>11.1089392</v>
      </c>
      <c r="I87" s="135"/>
      <c r="J87" s="127">
        <f>J86*$Q$19/1000</f>
        <v>571.62029960000007</v>
      </c>
      <c r="K87" s="136"/>
      <c r="L87" s="468"/>
      <c r="M87" s="137"/>
      <c r="N87" s="138"/>
      <c r="O87" s="139"/>
      <c r="P87" s="140"/>
      <c r="Q87" s="141"/>
      <c r="R87" s="208">
        <f>SUM(Q87:Q87)</f>
        <v>0</v>
      </c>
      <c r="S87" s="465"/>
      <c r="T87" s="467"/>
      <c r="U87" s="3"/>
      <c r="V87" s="218"/>
      <c r="W87" s="218"/>
    </row>
    <row r="88" spans="1:23" ht="12" customHeight="1" x14ac:dyDescent="0.2">
      <c r="A88" s="251"/>
      <c r="C88" s="463"/>
      <c r="E88" s="208"/>
      <c r="I88" s="135"/>
      <c r="K88" s="136"/>
      <c r="L88" s="469"/>
      <c r="M88" s="142"/>
      <c r="N88" s="143"/>
      <c r="O88" s="143"/>
      <c r="P88" s="144"/>
      <c r="Q88" s="145"/>
      <c r="R88" s="208"/>
      <c r="S88" s="208"/>
      <c r="T88" s="146"/>
      <c r="U88" s="3"/>
      <c r="V88" s="208"/>
      <c r="W88" s="218"/>
    </row>
    <row r="89" spans="1:23" ht="12" customHeight="1" x14ac:dyDescent="0.2">
      <c r="A89" s="250">
        <f>A86+1</f>
        <v>2</v>
      </c>
      <c r="B89" s="193" t="s">
        <v>35</v>
      </c>
      <c r="C89" s="462" t="s">
        <v>74</v>
      </c>
      <c r="D89" s="124" t="s">
        <v>25</v>
      </c>
      <c r="E89" s="207">
        <f>E86*1000*1.85</f>
        <v>6845</v>
      </c>
      <c r="F89" s="126"/>
      <c r="G89" s="127"/>
      <c r="H89" s="126"/>
      <c r="I89" s="128"/>
      <c r="J89" s="127"/>
      <c r="K89" s="129"/>
      <c r="L89" s="130"/>
      <c r="M89" s="131"/>
      <c r="N89" s="132"/>
      <c r="O89" s="132"/>
      <c r="P89" s="126"/>
      <c r="Q89" s="133"/>
      <c r="R89" s="134">
        <f>0.2+9*0.05</f>
        <v>0.65</v>
      </c>
      <c r="S89" s="464">
        <f>R89+R90</f>
        <v>0.65</v>
      </c>
      <c r="T89" s="466">
        <f>E89*S89</f>
        <v>4449.25</v>
      </c>
      <c r="U89" s="3"/>
      <c r="V89" s="217"/>
      <c r="W89" s="217"/>
    </row>
    <row r="90" spans="1:23" ht="12" customHeight="1" x14ac:dyDescent="0.2">
      <c r="A90" s="251"/>
      <c r="B90" s="194"/>
      <c r="C90" s="463"/>
      <c r="E90" s="208"/>
      <c r="G90" s="127">
        <f>G89*$J$19/1000</f>
        <v>0</v>
      </c>
      <c r="I90" s="135"/>
      <c r="J90" s="127">
        <f>J89*$Q$19/1000</f>
        <v>0</v>
      </c>
      <c r="K90" s="136"/>
      <c r="L90" s="468"/>
      <c r="M90" s="137"/>
      <c r="N90" s="138"/>
      <c r="O90" s="139"/>
      <c r="P90" s="140"/>
      <c r="Q90" s="141"/>
      <c r="R90" s="208">
        <f>SUM(Q90:Q90)</f>
        <v>0</v>
      </c>
      <c r="S90" s="465"/>
      <c r="T90" s="467"/>
      <c r="U90" s="3"/>
      <c r="V90" s="218"/>
      <c r="W90" s="218"/>
    </row>
    <row r="91" spans="1:23" ht="12" customHeight="1" x14ac:dyDescent="0.2">
      <c r="A91" s="251"/>
      <c r="C91" s="463"/>
      <c r="E91" s="208"/>
      <c r="I91" s="135"/>
      <c r="K91" s="136"/>
      <c r="L91" s="469"/>
      <c r="M91" s="142"/>
      <c r="N91" s="143"/>
      <c r="O91" s="143"/>
      <c r="P91" s="144"/>
      <c r="Q91" s="145"/>
      <c r="R91" s="208"/>
      <c r="S91" s="208"/>
      <c r="T91" s="146"/>
      <c r="U91" s="3"/>
      <c r="V91" s="208"/>
      <c r="W91" s="218"/>
    </row>
    <row r="92" spans="1:23" ht="12" customHeight="1" x14ac:dyDescent="0.2">
      <c r="A92" s="252">
        <f>A89+1</f>
        <v>3</v>
      </c>
      <c r="B92" s="215" t="s">
        <v>39</v>
      </c>
      <c r="C92" s="478" t="s">
        <v>75</v>
      </c>
      <c r="D92" s="70" t="s">
        <v>84</v>
      </c>
      <c r="E92" s="205">
        <f>12800/100</f>
        <v>128</v>
      </c>
      <c r="F92" s="71"/>
      <c r="G92" s="72"/>
      <c r="H92" s="71"/>
      <c r="I92" s="73"/>
      <c r="J92" s="72">
        <v>0.45</v>
      </c>
      <c r="K92" s="74"/>
      <c r="L92" s="75"/>
      <c r="M92" s="76"/>
      <c r="N92" s="77"/>
      <c r="O92" s="77"/>
      <c r="P92" s="71"/>
      <c r="Q92" s="78"/>
      <c r="R92" s="79">
        <f>G93+J93</f>
        <v>1.3706460000000003</v>
      </c>
      <c r="S92" s="480">
        <f>R92+R93</f>
        <v>1.3706460000000003</v>
      </c>
      <c r="T92" s="482">
        <f>E92*S92</f>
        <v>175.44268800000003</v>
      </c>
      <c r="U92" s="3"/>
      <c r="V92" s="217"/>
      <c r="W92" s="217"/>
    </row>
    <row r="93" spans="1:23" ht="12" customHeight="1" x14ac:dyDescent="0.2">
      <c r="A93" s="253"/>
      <c r="B93" s="147"/>
      <c r="C93" s="479"/>
      <c r="D93" s="81"/>
      <c r="E93" s="206"/>
      <c r="F93" s="82"/>
      <c r="G93" s="127">
        <f>G92*$J$19/1000</f>
        <v>0</v>
      </c>
      <c r="I93" s="135"/>
      <c r="J93" s="127">
        <f>J92*$Q$19/1000</f>
        <v>1.3706460000000003</v>
      </c>
      <c r="K93" s="84"/>
      <c r="L93" s="484"/>
      <c r="M93" s="107"/>
      <c r="N93" s="108"/>
      <c r="O93" s="109"/>
      <c r="P93" s="85"/>
      <c r="Q93" s="110"/>
      <c r="R93" s="206">
        <f>SUM(Q93:Q93)</f>
        <v>0</v>
      </c>
      <c r="S93" s="481"/>
      <c r="T93" s="483"/>
      <c r="U93" s="3"/>
      <c r="V93" s="219"/>
      <c r="W93" s="219"/>
    </row>
    <row r="94" spans="1:23" ht="12" customHeight="1" x14ac:dyDescent="0.2">
      <c r="A94" s="253"/>
      <c r="B94" s="106"/>
      <c r="C94" s="479"/>
      <c r="D94" s="81"/>
      <c r="E94" s="206"/>
      <c r="F94" s="82"/>
      <c r="G94" s="86"/>
      <c r="H94" s="82"/>
      <c r="I94" s="83"/>
      <c r="J94" s="86"/>
      <c r="K94" s="84"/>
      <c r="L94" s="485"/>
      <c r="M94" s="111"/>
      <c r="N94" s="112"/>
      <c r="O94" s="112"/>
      <c r="P94" s="113"/>
      <c r="Q94" s="114"/>
      <c r="R94" s="206"/>
      <c r="S94" s="206"/>
      <c r="T94" s="115"/>
      <c r="U94" s="3"/>
      <c r="V94" s="206"/>
      <c r="W94" s="219"/>
    </row>
    <row r="95" spans="1:23" ht="12.75" thickBot="1" x14ac:dyDescent="0.25">
      <c r="A95" s="254"/>
      <c r="B95" s="7"/>
      <c r="C95" s="8" t="s">
        <v>80</v>
      </c>
      <c r="D95" s="9"/>
      <c r="E95" s="10"/>
      <c r="F95" s="11"/>
      <c r="G95" s="12"/>
      <c r="H95" s="11"/>
      <c r="I95" s="13"/>
      <c r="J95" s="12"/>
      <c r="K95" s="14"/>
      <c r="L95" s="15"/>
      <c r="M95" s="16"/>
      <c r="N95" s="17"/>
      <c r="O95" s="18"/>
      <c r="P95" s="11"/>
      <c r="Q95" s="12"/>
      <c r="R95" s="18"/>
      <c r="S95" s="18"/>
      <c r="T95" s="19">
        <f>SUM(T86:T94)</f>
        <v>6780.7908715600006</v>
      </c>
      <c r="U95" s="3"/>
      <c r="V95" s="18"/>
      <c r="W95" s="255"/>
    </row>
    <row r="96" spans="1:23" ht="12.75" thickTop="1" x14ac:dyDescent="0.2">
      <c r="A96" s="343" t="s">
        <v>86</v>
      </c>
      <c r="B96" s="344"/>
      <c r="C96" s="345"/>
      <c r="D96" s="344"/>
      <c r="E96" s="345"/>
      <c r="F96" s="344"/>
      <c r="G96" s="344"/>
      <c r="H96" s="344"/>
      <c r="I96" s="346"/>
      <c r="J96" s="344"/>
      <c r="K96" s="347"/>
      <c r="L96" s="344"/>
      <c r="M96" s="344"/>
      <c r="N96" s="344"/>
      <c r="O96" s="344"/>
      <c r="P96" s="344"/>
      <c r="Q96" s="344"/>
      <c r="R96" s="344"/>
      <c r="S96" s="344"/>
      <c r="T96" s="348"/>
      <c r="U96" s="3"/>
      <c r="V96" s="3"/>
      <c r="W96" s="249"/>
    </row>
    <row r="97" spans="1:23" ht="12" x14ac:dyDescent="0.2">
      <c r="A97" s="349"/>
      <c r="B97" s="350"/>
      <c r="C97" s="349"/>
      <c r="D97" s="350"/>
      <c r="E97" s="349"/>
      <c r="F97" s="350"/>
      <c r="G97" s="350"/>
      <c r="H97" s="350"/>
      <c r="I97" s="351"/>
      <c r="J97" s="350"/>
      <c r="K97" s="352"/>
      <c r="L97" s="350"/>
      <c r="M97" s="350"/>
      <c r="N97" s="350"/>
      <c r="O97" s="350"/>
      <c r="P97" s="350"/>
      <c r="Q97" s="350"/>
      <c r="R97" s="350"/>
      <c r="S97" s="350"/>
      <c r="T97" s="353"/>
      <c r="U97" s="3"/>
      <c r="V97" s="3"/>
      <c r="W97" s="249"/>
    </row>
    <row r="98" spans="1:23" ht="12" x14ac:dyDescent="0.2">
      <c r="A98" s="354"/>
      <c r="B98" s="355"/>
      <c r="C98" s="354"/>
      <c r="D98" s="355"/>
      <c r="E98" s="354"/>
      <c r="F98" s="355"/>
      <c r="G98" s="355"/>
      <c r="H98" s="355"/>
      <c r="I98" s="356"/>
      <c r="J98" s="355"/>
      <c r="K98" s="357"/>
      <c r="L98" s="355"/>
      <c r="M98" s="355"/>
      <c r="N98" s="355"/>
      <c r="O98" s="355"/>
      <c r="P98" s="355"/>
      <c r="Q98" s="355"/>
      <c r="R98" s="355"/>
      <c r="S98" s="355"/>
      <c r="T98" s="358"/>
      <c r="U98" s="3"/>
      <c r="V98" s="3"/>
      <c r="W98" s="249"/>
    </row>
    <row r="99" spans="1:23" ht="12" customHeight="1" x14ac:dyDescent="0.2">
      <c r="A99" s="252">
        <f>A92+1</f>
        <v>4</v>
      </c>
      <c r="B99" s="116" t="s">
        <v>44</v>
      </c>
      <c r="C99" s="478" t="s">
        <v>76</v>
      </c>
      <c r="D99" s="70" t="s">
        <v>83</v>
      </c>
      <c r="E99" s="205">
        <v>1248</v>
      </c>
      <c r="F99" s="71"/>
      <c r="G99" s="72">
        <v>7.0000000000000007E-2</v>
      </c>
      <c r="H99" s="71"/>
      <c r="I99" s="73"/>
      <c r="J99" s="72">
        <v>0.21</v>
      </c>
      <c r="K99" s="74"/>
      <c r="L99" s="75"/>
      <c r="M99" s="76"/>
      <c r="N99" s="77"/>
      <c r="O99" s="117"/>
      <c r="P99" s="71"/>
      <c r="Q99" s="78"/>
      <c r="R99" s="79">
        <f>G100+J100</f>
        <v>0.77099050000000013</v>
      </c>
      <c r="S99" s="480">
        <f>R99+R100</f>
        <v>5.7819569720500015</v>
      </c>
      <c r="T99" s="482">
        <f>E99*S99</f>
        <v>7215.8823011184022</v>
      </c>
      <c r="U99" s="3"/>
      <c r="V99" s="217"/>
      <c r="W99" s="217"/>
    </row>
    <row r="100" spans="1:23" ht="12" customHeight="1" x14ac:dyDescent="0.2">
      <c r="A100" s="253"/>
      <c r="B100" s="118"/>
      <c r="C100" s="479"/>
      <c r="D100" s="81"/>
      <c r="E100" s="206"/>
      <c r="F100" s="82"/>
      <c r="G100" s="72">
        <f>G99*$J$19/1000</f>
        <v>0.13135570000000002</v>
      </c>
      <c r="H100" s="82"/>
      <c r="I100" s="83"/>
      <c r="J100" s="72">
        <f>J99*$Q$19/1000</f>
        <v>0.63963480000000006</v>
      </c>
      <c r="K100" s="84"/>
      <c r="L100" s="204" t="s">
        <v>45</v>
      </c>
      <c r="M100" s="107" t="s">
        <v>83</v>
      </c>
      <c r="N100" s="108">
        <v>1.1000000000000001</v>
      </c>
      <c r="O100" s="108">
        <f>E99*N100</f>
        <v>1372.8000000000002</v>
      </c>
      <c r="P100" s="85">
        <v>4</v>
      </c>
      <c r="Q100" s="110">
        <f>N100*P100*$N$17</f>
        <v>5.0022126000000018</v>
      </c>
      <c r="R100" s="480">
        <f>SUM(Q100:Q101)</f>
        <v>5.0109664720500016</v>
      </c>
      <c r="S100" s="481"/>
      <c r="T100" s="483"/>
      <c r="U100" s="3"/>
      <c r="V100" s="219"/>
      <c r="W100" s="219"/>
    </row>
    <row r="101" spans="1:23" ht="12" customHeight="1" x14ac:dyDescent="0.2">
      <c r="A101" s="253"/>
      <c r="B101" s="147"/>
      <c r="C101" s="479"/>
      <c r="D101" s="81"/>
      <c r="E101" s="206"/>
      <c r="F101" s="82"/>
      <c r="G101" s="86"/>
      <c r="H101" s="82"/>
      <c r="I101" s="83"/>
      <c r="J101" s="86"/>
      <c r="K101" s="84"/>
      <c r="L101" s="87" t="s">
        <v>31</v>
      </c>
      <c r="M101" s="88" t="s">
        <v>83</v>
      </c>
      <c r="N101" s="89">
        <v>0.05</v>
      </c>
      <c r="O101" s="89">
        <f>E99*N101</f>
        <v>62.400000000000006</v>
      </c>
      <c r="P101" s="90">
        <v>0.154</v>
      </c>
      <c r="Q101" s="119">
        <f>N101*P101*$N$17</f>
        <v>8.7538720500000018E-3</v>
      </c>
      <c r="R101" s="481"/>
      <c r="S101" s="481"/>
      <c r="T101" s="483"/>
      <c r="U101" s="3"/>
      <c r="V101" s="219"/>
      <c r="W101" s="219"/>
    </row>
    <row r="102" spans="1:23" x14ac:dyDescent="0.2">
      <c r="A102" s="256"/>
      <c r="B102" s="91"/>
      <c r="C102" s="92"/>
      <c r="D102" s="93"/>
      <c r="E102" s="94"/>
      <c r="F102" s="95"/>
      <c r="G102" s="96"/>
      <c r="H102" s="95"/>
      <c r="I102" s="97"/>
      <c r="J102" s="96"/>
      <c r="K102" s="98"/>
      <c r="L102" s="99"/>
      <c r="M102" s="100"/>
      <c r="N102" s="101"/>
      <c r="O102" s="120"/>
      <c r="P102" s="95"/>
      <c r="Q102" s="102"/>
      <c r="R102" s="94"/>
      <c r="S102" s="94"/>
      <c r="T102" s="103"/>
      <c r="U102" s="3"/>
      <c r="V102" s="94"/>
      <c r="W102" s="257"/>
    </row>
    <row r="103" spans="1:23" ht="12" customHeight="1" x14ac:dyDescent="0.2">
      <c r="A103" s="258">
        <f>A99+1</f>
        <v>5</v>
      </c>
      <c r="B103" s="147" t="s">
        <v>49</v>
      </c>
      <c r="C103" s="478" t="s">
        <v>77</v>
      </c>
      <c r="D103" s="81" t="s">
        <v>85</v>
      </c>
      <c r="E103" s="206">
        <v>12480</v>
      </c>
      <c r="F103" s="82"/>
      <c r="G103" s="86">
        <v>0.56999999999999995</v>
      </c>
      <c r="H103" s="82"/>
      <c r="I103" s="83"/>
      <c r="J103" s="86">
        <v>0.09</v>
      </c>
      <c r="K103" s="84"/>
      <c r="L103" s="75"/>
      <c r="M103" s="76"/>
      <c r="N103" s="77"/>
      <c r="O103" s="117"/>
      <c r="P103" s="71"/>
      <c r="Q103" s="78"/>
      <c r="R103" s="79">
        <f>G104+J104</f>
        <v>1.3437398999999999</v>
      </c>
      <c r="S103" s="480">
        <f>R103+R104</f>
        <v>4.6453139026500008</v>
      </c>
      <c r="T103" s="482">
        <f>E103*S103</f>
        <v>57973.517505072006</v>
      </c>
      <c r="U103" s="3"/>
      <c r="V103" s="217"/>
      <c r="W103" s="217"/>
    </row>
    <row r="104" spans="1:23" ht="12" customHeight="1" x14ac:dyDescent="0.2">
      <c r="A104" s="253"/>
      <c r="B104" s="147"/>
      <c r="C104" s="479"/>
      <c r="D104" s="81"/>
      <c r="E104" s="206"/>
      <c r="F104" s="82"/>
      <c r="G104" s="72">
        <f>G103*$J$19/1000</f>
        <v>1.0696106999999999</v>
      </c>
      <c r="H104" s="82"/>
      <c r="I104" s="83"/>
      <c r="J104" s="72">
        <f>J103*$Q$19/1000</f>
        <v>0.27412920000000002</v>
      </c>
      <c r="K104" s="84"/>
      <c r="L104" s="484"/>
      <c r="M104" s="107"/>
      <c r="N104" s="108"/>
      <c r="O104" s="108"/>
      <c r="P104" s="85"/>
      <c r="Q104" s="110"/>
      <c r="R104" s="480">
        <f>SUM(Q106:Q107)</f>
        <v>3.3015740026500007</v>
      </c>
      <c r="S104" s="481"/>
      <c r="T104" s="483"/>
      <c r="U104" s="3"/>
      <c r="V104" s="219"/>
      <c r="W104" s="219"/>
    </row>
    <row r="105" spans="1:23" ht="12" customHeight="1" x14ac:dyDescent="0.2">
      <c r="A105" s="253"/>
      <c r="B105" s="106"/>
      <c r="C105" s="479"/>
      <c r="D105" s="81"/>
      <c r="E105" s="206"/>
      <c r="F105" s="82"/>
      <c r="G105" s="86"/>
      <c r="H105" s="82"/>
      <c r="I105" s="83"/>
      <c r="J105" s="86"/>
      <c r="K105" s="84"/>
      <c r="L105" s="485"/>
      <c r="M105" s="111"/>
      <c r="N105" s="112"/>
      <c r="O105" s="121"/>
      <c r="P105" s="113"/>
      <c r="Q105" s="114"/>
      <c r="R105" s="481"/>
      <c r="S105" s="481"/>
      <c r="T105" s="483"/>
      <c r="U105" s="3"/>
      <c r="V105" s="219"/>
      <c r="W105" s="219"/>
    </row>
    <row r="106" spans="1:23" ht="12" customHeight="1" x14ac:dyDescent="0.2">
      <c r="A106" s="253"/>
      <c r="B106" s="106"/>
      <c r="C106" s="479"/>
      <c r="D106" s="81"/>
      <c r="E106" s="206"/>
      <c r="F106" s="82"/>
      <c r="G106" s="86"/>
      <c r="H106" s="82"/>
      <c r="I106" s="83"/>
      <c r="J106" s="86"/>
      <c r="K106" s="84"/>
      <c r="L106" s="196" t="s">
        <v>52</v>
      </c>
      <c r="M106" s="104" t="s">
        <v>83</v>
      </c>
      <c r="N106" s="105">
        <v>0.18</v>
      </c>
      <c r="O106" s="105">
        <f>E103*N106</f>
        <v>2246.4</v>
      </c>
      <c r="P106" s="122">
        <v>12.5</v>
      </c>
      <c r="Q106" s="149">
        <f>N106*P106*$N$17</f>
        <v>2.5579496250000004</v>
      </c>
      <c r="R106" s="481"/>
      <c r="S106" s="481"/>
      <c r="T106" s="483"/>
      <c r="U106" s="3"/>
      <c r="V106" s="219"/>
      <c r="W106" s="219"/>
    </row>
    <row r="107" spans="1:23" ht="12" customHeight="1" x14ac:dyDescent="0.2">
      <c r="A107" s="253"/>
      <c r="B107" s="106"/>
      <c r="C107" s="479"/>
      <c r="D107" s="81"/>
      <c r="E107" s="206"/>
      <c r="F107" s="82"/>
      <c r="G107" s="86"/>
      <c r="H107" s="82"/>
      <c r="I107" s="83"/>
      <c r="J107" s="86"/>
      <c r="K107" s="84"/>
      <c r="L107" s="87" t="s">
        <v>54</v>
      </c>
      <c r="M107" s="197" t="s">
        <v>83</v>
      </c>
      <c r="N107" s="198">
        <f>2.11/100</f>
        <v>2.1099999999999997E-2</v>
      </c>
      <c r="O107" s="198">
        <f>E103*N107</f>
        <v>263.32799999999997</v>
      </c>
      <c r="P107" s="90">
        <v>31</v>
      </c>
      <c r="Q107" s="119">
        <f>N107*P107*$N$17</f>
        <v>0.74362437765</v>
      </c>
      <c r="R107" s="481"/>
      <c r="S107" s="481"/>
      <c r="T107" s="483"/>
      <c r="U107" s="3"/>
      <c r="V107" s="219"/>
      <c r="W107" s="219"/>
    </row>
    <row r="108" spans="1:23" x14ac:dyDescent="0.2">
      <c r="A108" s="256"/>
      <c r="B108" s="91"/>
      <c r="C108" s="92"/>
      <c r="D108" s="93"/>
      <c r="E108" s="94"/>
      <c r="F108" s="95"/>
      <c r="G108" s="96"/>
      <c r="H108" s="95"/>
      <c r="I108" s="97"/>
      <c r="J108" s="96"/>
      <c r="K108" s="98"/>
      <c r="L108" s="99"/>
      <c r="M108" s="100"/>
      <c r="N108" s="101"/>
      <c r="O108" s="120"/>
      <c r="P108" s="95"/>
      <c r="Q108" s="102"/>
      <c r="R108" s="94"/>
      <c r="S108" s="94"/>
      <c r="T108" s="115"/>
      <c r="U108" s="3"/>
      <c r="V108" s="94"/>
      <c r="W108" s="219"/>
    </row>
    <row r="109" spans="1:23" ht="12.75" customHeight="1" x14ac:dyDescent="0.2">
      <c r="A109" s="259">
        <f>A103+1</f>
        <v>6</v>
      </c>
      <c r="B109" s="470" t="s">
        <v>43</v>
      </c>
      <c r="C109" s="472" t="s">
        <v>78</v>
      </c>
      <c r="D109" s="152" t="s">
        <v>83</v>
      </c>
      <c r="E109" s="213">
        <v>49.5</v>
      </c>
      <c r="F109" s="153"/>
      <c r="G109" s="154">
        <v>0.7</v>
      </c>
      <c r="H109" s="153"/>
      <c r="I109" s="155"/>
      <c r="J109" s="154">
        <v>0.28000000000000003</v>
      </c>
      <c r="K109" s="156"/>
      <c r="L109" s="189"/>
      <c r="M109" s="190"/>
      <c r="N109" s="157"/>
      <c r="O109" s="158"/>
      <c r="P109" s="153"/>
      <c r="Q109" s="159"/>
      <c r="R109" s="160">
        <f>G110+J110</f>
        <v>2.1664034000000001</v>
      </c>
      <c r="S109" s="474">
        <f>R109+R110</f>
        <v>39.480135441740003</v>
      </c>
      <c r="T109" s="476">
        <f>E109*S109</f>
        <v>1954.2667043661302</v>
      </c>
      <c r="U109" s="3"/>
      <c r="V109" s="217"/>
      <c r="W109" s="217"/>
    </row>
    <row r="110" spans="1:23" ht="12.75" x14ac:dyDescent="0.2">
      <c r="A110" s="260"/>
      <c r="B110" s="471"/>
      <c r="C110" s="473"/>
      <c r="D110" s="162"/>
      <c r="E110" s="214"/>
      <c r="F110" s="163"/>
      <c r="G110" s="127">
        <f>G109*$J$19/1000</f>
        <v>1.3135570000000001</v>
      </c>
      <c r="I110" s="135"/>
      <c r="J110" s="127">
        <f>J109*$Q$19/1000</f>
        <v>0.85284640000000012</v>
      </c>
      <c r="K110" s="136"/>
      <c r="L110" s="164" t="s">
        <v>48</v>
      </c>
      <c r="M110" s="165" t="s">
        <v>83</v>
      </c>
      <c r="N110" s="166">
        <v>1.02</v>
      </c>
      <c r="O110" s="166">
        <f>E109*N110</f>
        <v>50.49</v>
      </c>
      <c r="P110" s="167">
        <v>32.177999999999997</v>
      </c>
      <c r="Q110" s="123">
        <f>N110*P110*$N$17</f>
        <v>37.313732041740003</v>
      </c>
      <c r="R110" s="214">
        <f>SUM(Q110:Q113)</f>
        <v>37.313732041740003</v>
      </c>
      <c r="S110" s="475"/>
      <c r="T110" s="477"/>
      <c r="U110" s="3"/>
      <c r="V110" s="220"/>
      <c r="W110" s="220"/>
    </row>
    <row r="111" spans="1:23" ht="12.75" x14ac:dyDescent="0.2">
      <c r="A111" s="260"/>
      <c r="B111" s="471"/>
      <c r="C111" s="473"/>
      <c r="D111" s="162"/>
      <c r="E111" s="214"/>
      <c r="F111" s="163"/>
      <c r="G111" s="1"/>
      <c r="H111" s="163"/>
      <c r="I111" s="168"/>
      <c r="J111" s="1"/>
      <c r="K111" s="169"/>
      <c r="L111" s="170"/>
      <c r="M111" s="171"/>
      <c r="N111" s="172"/>
      <c r="O111" s="173"/>
      <c r="P111" s="163"/>
      <c r="Q111" s="174"/>
      <c r="R111" s="214"/>
      <c r="S111" s="214"/>
      <c r="T111" s="175"/>
      <c r="U111" s="3"/>
      <c r="V111" s="214"/>
      <c r="W111" s="220"/>
    </row>
    <row r="112" spans="1:23" ht="12.75" x14ac:dyDescent="0.2">
      <c r="A112" s="260"/>
      <c r="B112" s="212"/>
      <c r="C112" s="473"/>
      <c r="D112" s="162"/>
      <c r="E112" s="214"/>
      <c r="F112" s="163"/>
      <c r="G112" s="1"/>
      <c r="H112" s="163"/>
      <c r="I112" s="168"/>
      <c r="J112" s="1"/>
      <c r="K112" s="169"/>
      <c r="L112" s="170"/>
      <c r="M112" s="171"/>
      <c r="N112" s="176"/>
      <c r="O112" s="173"/>
      <c r="P112" s="163"/>
      <c r="Q112" s="174"/>
      <c r="R112" s="214"/>
      <c r="S112" s="214"/>
      <c r="T112" s="175"/>
      <c r="U112" s="3"/>
      <c r="V112" s="214"/>
      <c r="W112" s="220"/>
    </row>
    <row r="113" spans="1:25" ht="12.75" x14ac:dyDescent="0.2">
      <c r="A113" s="260"/>
      <c r="B113" s="212"/>
      <c r="C113" s="195"/>
      <c r="D113" s="162"/>
      <c r="E113" s="214"/>
      <c r="F113" s="163"/>
      <c r="G113" s="1"/>
      <c r="H113" s="163"/>
      <c r="I113" s="168"/>
      <c r="J113" s="1"/>
      <c r="K113" s="169"/>
      <c r="L113" s="170"/>
      <c r="M113" s="171"/>
      <c r="N113" s="176"/>
      <c r="O113" s="173"/>
      <c r="P113" s="163"/>
      <c r="Q113" s="174"/>
      <c r="R113" s="214"/>
      <c r="S113" s="214"/>
      <c r="T113" s="175"/>
      <c r="U113" s="3"/>
      <c r="V113" s="214"/>
      <c r="W113" s="220"/>
    </row>
    <row r="114" spans="1:25" ht="12.75" x14ac:dyDescent="0.2">
      <c r="A114" s="261"/>
      <c r="B114" s="177"/>
      <c r="C114" s="178"/>
      <c r="D114" s="179"/>
      <c r="E114" s="180"/>
      <c r="F114" s="181"/>
      <c r="G114" s="182"/>
      <c r="H114" s="181"/>
      <c r="I114" s="183"/>
      <c r="J114" s="182"/>
      <c r="K114" s="184"/>
      <c r="L114" s="191"/>
      <c r="M114" s="192"/>
      <c r="N114" s="185"/>
      <c r="O114" s="186"/>
      <c r="P114" s="181"/>
      <c r="Q114" s="187"/>
      <c r="R114" s="180"/>
      <c r="S114" s="180"/>
      <c r="T114" s="188"/>
      <c r="U114" s="3"/>
      <c r="V114" s="180"/>
      <c r="W114" s="262"/>
    </row>
    <row r="115" spans="1:25" ht="12" customHeight="1" x14ac:dyDescent="0.2">
      <c r="A115" s="252">
        <f>A109+1</f>
        <v>7</v>
      </c>
      <c r="B115" s="488" t="s">
        <v>59</v>
      </c>
      <c r="C115" s="478" t="s">
        <v>79</v>
      </c>
      <c r="D115" s="70" t="s">
        <v>87</v>
      </c>
      <c r="E115" s="205">
        <v>3300</v>
      </c>
      <c r="F115" s="71"/>
      <c r="G115" s="72">
        <f>59.2/100</f>
        <v>0.59200000000000008</v>
      </c>
      <c r="H115" s="71"/>
      <c r="I115" s="73"/>
      <c r="J115" s="72">
        <f>0.71/100</f>
        <v>7.0999999999999995E-3</v>
      </c>
      <c r="K115" s="74"/>
      <c r="L115" s="75"/>
      <c r="M115" s="76"/>
      <c r="N115" s="77"/>
      <c r="O115" s="77"/>
      <c r="P115" s="71"/>
      <c r="Q115" s="78"/>
      <c r="R115" s="79">
        <f>G116+J116</f>
        <v>1.1325196680000003</v>
      </c>
      <c r="S115" s="480">
        <f>R115+R116</f>
        <v>3.9514961151330006</v>
      </c>
      <c r="T115" s="482">
        <f>E115*S115</f>
        <v>13039.937179938903</v>
      </c>
      <c r="U115" s="3"/>
      <c r="V115" s="217"/>
      <c r="W115" s="217"/>
    </row>
    <row r="116" spans="1:25" ht="12" customHeight="1" x14ac:dyDescent="0.2">
      <c r="A116" s="253"/>
      <c r="B116" s="489"/>
      <c r="C116" s="490"/>
      <c r="D116" s="81"/>
      <c r="E116" s="206"/>
      <c r="F116" s="82"/>
      <c r="G116" s="72">
        <f>G115*$J$19/1000</f>
        <v>1.1108939200000003</v>
      </c>
      <c r="H116" s="82"/>
      <c r="I116" s="83"/>
      <c r="J116" s="72">
        <f>J115*$Q$19/1000</f>
        <v>2.1625747999999997E-2</v>
      </c>
      <c r="K116" s="84"/>
      <c r="L116" s="204" t="s">
        <v>60</v>
      </c>
      <c r="M116" s="148" t="s">
        <v>83</v>
      </c>
      <c r="N116" s="200">
        <v>4.4999999999999998E-2</v>
      </c>
      <c r="O116" s="150">
        <f>E115*N116</f>
        <v>148.5</v>
      </c>
      <c r="P116" s="85">
        <v>12.5</v>
      </c>
      <c r="Q116" s="110">
        <f>N116*P116*$N$17</f>
        <v>0.63948740625000011</v>
      </c>
      <c r="R116" s="480">
        <f>SUM(Q116:Q118)</f>
        <v>2.8189764471330006</v>
      </c>
      <c r="S116" s="486"/>
      <c r="T116" s="487"/>
      <c r="U116" s="3"/>
      <c r="V116" s="221"/>
      <c r="W116" s="221"/>
    </row>
    <row r="117" spans="1:25" ht="12.75" x14ac:dyDescent="0.2">
      <c r="A117" s="253"/>
      <c r="B117" s="216"/>
      <c r="C117" s="490"/>
      <c r="D117" s="81"/>
      <c r="E117" s="206"/>
      <c r="F117" s="82"/>
      <c r="G117" s="86"/>
      <c r="H117" s="82"/>
      <c r="I117" s="83"/>
      <c r="J117" s="86"/>
      <c r="K117" s="84"/>
      <c r="L117" s="87" t="s">
        <v>46</v>
      </c>
      <c r="M117" s="88" t="s">
        <v>83</v>
      </c>
      <c r="N117" s="199">
        <f>5.9/100</f>
        <v>5.9000000000000004E-2</v>
      </c>
      <c r="O117" s="151">
        <f>E115*N117</f>
        <v>194.70000000000002</v>
      </c>
      <c r="P117" s="90">
        <v>32.177999999999997</v>
      </c>
      <c r="Q117" s="119">
        <f t="shared" ref="Q117:Q118" si="1">N117*P117*$N$17</f>
        <v>2.1583433239830003</v>
      </c>
      <c r="R117" s="481"/>
      <c r="S117" s="486"/>
      <c r="T117" s="487"/>
      <c r="U117" s="3"/>
      <c r="V117" s="221"/>
      <c r="W117" s="221"/>
    </row>
    <row r="118" spans="1:25" ht="12" customHeight="1" x14ac:dyDescent="0.2">
      <c r="A118" s="253"/>
      <c r="B118" s="147"/>
      <c r="C118" s="490"/>
      <c r="D118" s="81"/>
      <c r="E118" s="206"/>
      <c r="F118" s="82"/>
      <c r="G118" s="86"/>
      <c r="H118" s="82"/>
      <c r="I118" s="83"/>
      <c r="J118" s="86"/>
      <c r="K118" s="84"/>
      <c r="L118" s="87" t="s">
        <v>47</v>
      </c>
      <c r="M118" s="88" t="s">
        <v>83</v>
      </c>
      <c r="N118" s="199">
        <f>0.06/100</f>
        <v>5.9999999999999995E-4</v>
      </c>
      <c r="O118" s="151">
        <f>E115*N118</f>
        <v>1.9799999999999998</v>
      </c>
      <c r="P118" s="90">
        <v>31</v>
      </c>
      <c r="Q118" s="119">
        <f t="shared" si="1"/>
        <v>2.1145716900000004E-2</v>
      </c>
      <c r="R118" s="481"/>
      <c r="S118" s="486"/>
      <c r="T118" s="487"/>
      <c r="U118" s="3"/>
      <c r="V118" s="221"/>
      <c r="W118" s="221"/>
    </row>
    <row r="119" spans="1:25" x14ac:dyDescent="0.2">
      <c r="A119" s="256"/>
      <c r="B119" s="91"/>
      <c r="C119" s="92"/>
      <c r="D119" s="93"/>
      <c r="E119" s="94"/>
      <c r="F119" s="95"/>
      <c r="G119" s="96"/>
      <c r="H119" s="95"/>
      <c r="I119" s="97"/>
      <c r="J119" s="96"/>
      <c r="K119" s="98"/>
      <c r="L119" s="99"/>
      <c r="M119" s="100"/>
      <c r="N119" s="101"/>
      <c r="O119" s="101"/>
      <c r="P119" s="95"/>
      <c r="Q119" s="102"/>
      <c r="R119" s="94"/>
      <c r="S119" s="94"/>
      <c r="T119" s="103"/>
      <c r="U119" s="3"/>
      <c r="V119" s="94"/>
      <c r="W119" s="257"/>
    </row>
    <row r="120" spans="1:25" ht="12" x14ac:dyDescent="0.2">
      <c r="A120" s="254"/>
      <c r="B120" s="7"/>
      <c r="C120" s="8" t="s">
        <v>80</v>
      </c>
      <c r="D120" s="9"/>
      <c r="E120" s="10"/>
      <c r="F120" s="11"/>
      <c r="G120" s="12"/>
      <c r="H120" s="11"/>
      <c r="I120" s="13"/>
      <c r="J120" s="12"/>
      <c r="K120" s="14"/>
      <c r="L120" s="15"/>
      <c r="M120" s="16"/>
      <c r="N120" s="17"/>
      <c r="O120" s="18"/>
      <c r="P120" s="11"/>
      <c r="Q120" s="12"/>
      <c r="R120" s="18"/>
      <c r="S120" s="18"/>
      <c r="T120" s="19">
        <f>SUM(T99:T119)</f>
        <v>80183.603690495438</v>
      </c>
      <c r="U120" s="3"/>
      <c r="V120" s="18"/>
      <c r="W120" s="255"/>
    </row>
    <row r="121" spans="1:25" ht="12" x14ac:dyDescent="0.2">
      <c r="A121" s="263"/>
      <c r="B121" s="7"/>
      <c r="C121" s="24"/>
      <c r="D121" s="9"/>
      <c r="E121" s="25"/>
      <c r="F121" s="11"/>
      <c r="G121" s="12"/>
      <c r="H121" s="11"/>
      <c r="I121" s="11"/>
      <c r="J121" s="12"/>
      <c r="K121" s="11"/>
      <c r="L121" s="15"/>
      <c r="M121" s="16"/>
      <c r="N121" s="17"/>
      <c r="O121" s="18"/>
      <c r="P121" s="11"/>
      <c r="Q121" s="12"/>
      <c r="R121" s="18"/>
      <c r="S121" s="18"/>
      <c r="T121" s="19"/>
      <c r="U121" s="3"/>
      <c r="V121" s="18"/>
      <c r="W121" s="255"/>
    </row>
    <row r="122" spans="1:25" ht="12" x14ac:dyDescent="0.2">
      <c r="A122" s="263"/>
      <c r="B122" s="7"/>
      <c r="C122" s="24" t="s">
        <v>80</v>
      </c>
      <c r="D122" s="9"/>
      <c r="E122" s="25"/>
      <c r="F122" s="11"/>
      <c r="G122" s="12"/>
      <c r="H122" s="11"/>
      <c r="I122" s="11"/>
      <c r="J122" s="12"/>
      <c r="K122" s="11"/>
      <c r="L122" s="15"/>
      <c r="M122" s="16"/>
      <c r="N122" s="17"/>
      <c r="O122" s="18"/>
      <c r="P122" s="11"/>
      <c r="Q122" s="12"/>
      <c r="R122" s="18"/>
      <c r="S122" s="18"/>
      <c r="T122" s="19">
        <f>T120+T95</f>
        <v>86964.394562055444</v>
      </c>
      <c r="U122" s="3"/>
      <c r="V122" s="18"/>
      <c r="W122" s="255"/>
      <c r="X122" s="290">
        <v>86.58</v>
      </c>
      <c r="Y122" s="2" t="s">
        <v>63</v>
      </c>
    </row>
    <row r="123" spans="1:25" ht="12.75" thickBot="1" x14ac:dyDescent="0.25">
      <c r="A123" s="288"/>
      <c r="B123" s="226"/>
      <c r="C123" s="227"/>
      <c r="D123" s="228"/>
      <c r="E123" s="229"/>
      <c r="F123" s="230"/>
      <c r="G123" s="231"/>
      <c r="H123" s="230"/>
      <c r="I123" s="230"/>
      <c r="J123" s="231"/>
      <c r="K123" s="230"/>
      <c r="L123" s="232"/>
      <c r="M123" s="233"/>
      <c r="N123" s="234"/>
      <c r="O123" s="235"/>
      <c r="P123" s="230"/>
      <c r="Q123" s="231"/>
      <c r="R123" s="235"/>
      <c r="S123" s="235"/>
      <c r="T123" s="236"/>
      <c r="U123" s="3"/>
      <c r="V123" s="235"/>
      <c r="W123" s="289"/>
    </row>
    <row r="124" spans="1:25" ht="18" customHeight="1" thickTop="1" thickBot="1" x14ac:dyDescent="0.25">
      <c r="A124" s="264"/>
      <c r="B124" s="59"/>
      <c r="C124" s="60" t="s">
        <v>81</v>
      </c>
      <c r="D124" s="59"/>
      <c r="E124" s="61"/>
      <c r="F124" s="62"/>
      <c r="G124" s="63"/>
      <c r="H124" s="62"/>
      <c r="I124" s="62"/>
      <c r="J124" s="63"/>
      <c r="K124" s="62"/>
      <c r="L124" s="64"/>
      <c r="M124" s="65"/>
      <c r="N124" s="62"/>
      <c r="O124" s="63"/>
      <c r="P124" s="62"/>
      <c r="Q124" s="63"/>
      <c r="R124" s="63"/>
      <c r="S124" s="63"/>
      <c r="T124" s="66" t="e">
        <f>#REF!</f>
        <v>#REF!</v>
      </c>
      <c r="U124" s="3"/>
      <c r="V124" s="63"/>
      <c r="W124" s="265"/>
      <c r="X124" s="2">
        <v>100</v>
      </c>
      <c r="Y124" s="2" t="s">
        <v>63</v>
      </c>
    </row>
    <row r="125" spans="1:25" ht="15.75" thickTop="1" x14ac:dyDescent="0.2"/>
  </sheetData>
  <mergeCells count="122">
    <mergeCell ref="C99:C101"/>
    <mergeCell ref="S99:S101"/>
    <mergeCell ref="T99:T101"/>
    <mergeCell ref="R100:R101"/>
    <mergeCell ref="B115:B116"/>
    <mergeCell ref="C115:C118"/>
    <mergeCell ref="S115:S118"/>
    <mergeCell ref="T115:T118"/>
    <mergeCell ref="R116:R118"/>
    <mergeCell ref="C103:C107"/>
    <mergeCell ref="S103:S107"/>
    <mergeCell ref="T103:T107"/>
    <mergeCell ref="L104:L105"/>
    <mergeCell ref="R104:R107"/>
    <mergeCell ref="B109:B111"/>
    <mergeCell ref="C109:C112"/>
    <mergeCell ref="S109:S110"/>
    <mergeCell ref="T109:T110"/>
    <mergeCell ref="C89:C91"/>
    <mergeCell ref="S89:S90"/>
    <mergeCell ref="T89:T90"/>
    <mergeCell ref="L90:L91"/>
    <mergeCell ref="C92:C94"/>
    <mergeCell ref="S92:S93"/>
    <mergeCell ref="T92:T93"/>
    <mergeCell ref="L93:L94"/>
    <mergeCell ref="A96:T98"/>
    <mergeCell ref="T78:T82"/>
    <mergeCell ref="L79:L82"/>
    <mergeCell ref="M79:M82"/>
    <mergeCell ref="N79:N82"/>
    <mergeCell ref="O79:O82"/>
    <mergeCell ref="P79:P82"/>
    <mergeCell ref="Q79:Q82"/>
    <mergeCell ref="A83:T85"/>
    <mergeCell ref="C86:C88"/>
    <mergeCell ref="S86:S87"/>
    <mergeCell ref="T86:T87"/>
    <mergeCell ref="L87:L88"/>
    <mergeCell ref="J76:L76"/>
    <mergeCell ref="Q76:S76"/>
    <mergeCell ref="A78:A82"/>
    <mergeCell ref="B78:B82"/>
    <mergeCell ref="C78:C82"/>
    <mergeCell ref="D78:D82"/>
    <mergeCell ref="E78:E82"/>
    <mergeCell ref="F78:H82"/>
    <mergeCell ref="I78:K82"/>
    <mergeCell ref="L78:Q78"/>
    <mergeCell ref="R78:R82"/>
    <mergeCell ref="S78:S82"/>
    <mergeCell ref="E68:R68"/>
    <mergeCell ref="A69:E69"/>
    <mergeCell ref="A72:B72"/>
    <mergeCell ref="P72:R72"/>
    <mergeCell ref="E73:G73"/>
    <mergeCell ref="D74:F74"/>
    <mergeCell ref="N74:P74"/>
    <mergeCell ref="B58:B59"/>
    <mergeCell ref="C58:C61"/>
    <mergeCell ref="S58:S61"/>
    <mergeCell ref="T58:T61"/>
    <mergeCell ref="R59:R61"/>
    <mergeCell ref="D67:R67"/>
    <mergeCell ref="C46:C50"/>
    <mergeCell ref="S46:S50"/>
    <mergeCell ref="T46:T50"/>
    <mergeCell ref="L47:L48"/>
    <mergeCell ref="R47:R50"/>
    <mergeCell ref="B52:B54"/>
    <mergeCell ref="C52:C55"/>
    <mergeCell ref="S52:S53"/>
    <mergeCell ref="T52:T53"/>
    <mergeCell ref="C35:C37"/>
    <mergeCell ref="S35:S36"/>
    <mergeCell ref="T35:T36"/>
    <mergeCell ref="L36:L37"/>
    <mergeCell ref="A39:T41"/>
    <mergeCell ref="C42:C44"/>
    <mergeCell ref="S42:S44"/>
    <mergeCell ref="T42:T44"/>
    <mergeCell ref="R43:R44"/>
    <mergeCell ref="A26:T28"/>
    <mergeCell ref="C29:C31"/>
    <mergeCell ref="S29:S30"/>
    <mergeCell ref="T29:T30"/>
    <mergeCell ref="L30:L31"/>
    <mergeCell ref="C32:C34"/>
    <mergeCell ref="S32:S33"/>
    <mergeCell ref="T32:T33"/>
    <mergeCell ref="L33:L34"/>
    <mergeCell ref="J19:L19"/>
    <mergeCell ref="Q19:S19"/>
    <mergeCell ref="A21:A25"/>
    <mergeCell ref="B21:B25"/>
    <mergeCell ref="C21:C25"/>
    <mergeCell ref="D21:D25"/>
    <mergeCell ref="E21:E25"/>
    <mergeCell ref="V21:V25"/>
    <mergeCell ref="W21:W25"/>
    <mergeCell ref="L22:L25"/>
    <mergeCell ref="M22:M25"/>
    <mergeCell ref="N22:N25"/>
    <mergeCell ref="O22:O25"/>
    <mergeCell ref="P22:P25"/>
    <mergeCell ref="Q22:Q25"/>
    <mergeCell ref="F21:H25"/>
    <mergeCell ref="I21:K25"/>
    <mergeCell ref="L21:Q21"/>
    <mergeCell ref="R21:R25"/>
    <mergeCell ref="S21:S25"/>
    <mergeCell ref="T21:T25"/>
    <mergeCell ref="A2:C2"/>
    <mergeCell ref="A3:C3"/>
    <mergeCell ref="E11:R11"/>
    <mergeCell ref="A12:R12"/>
    <mergeCell ref="A15:B15"/>
    <mergeCell ref="P15:R15"/>
    <mergeCell ref="A10:W10"/>
    <mergeCell ref="E16:G16"/>
    <mergeCell ref="D17:F17"/>
    <mergeCell ref="N17:P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VED</vt:lpstr>
      <vt:lpstr>Ved ru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Armen &amp; Robert</dc:creator>
  <cp:lastModifiedBy>anahit</cp:lastModifiedBy>
  <cp:lastPrinted>2021-05-10T16:33:13Z</cp:lastPrinted>
  <dcterms:created xsi:type="dcterms:W3CDTF">2000-04-17T03:23:27Z</dcterms:created>
  <dcterms:modified xsi:type="dcterms:W3CDTF">2022-09-20T05:38:07Z</dcterms:modified>
</cp:coreProperties>
</file>